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8820" windowHeight="8080" tabRatio="500" firstSheet="1" activeTab="7"/>
  </bookViews>
  <sheets>
    <sheet name="Background Info" sheetId="1" r:id="rId1"/>
    <sheet name="Balance Sheet" sheetId="2" r:id="rId2"/>
    <sheet name="Corn Budget" sheetId="3" r:id="rId3"/>
    <sheet name="Oats Budget" sheetId="4" r:id="rId4"/>
    <sheet name="Wheat" sheetId="5" r:id="rId5"/>
    <sheet name="Pasture Budget" sheetId="6" r:id="rId6"/>
    <sheet name="Income Statement" sheetId="7" r:id="rId7"/>
    <sheet name="Cash Flow" sheetId="8" r:id="rId8"/>
    <sheet name="Cash Flow2" sheetId="9" r:id="rId9"/>
    <sheet name="Cow calf budget" sheetId="10" r:id="rId10"/>
    <sheet name="Cow Calf Budgetfeed" sheetId="11" r:id="rId11"/>
    <sheet name="6%" sheetId="12" r:id="rId12"/>
  </sheets>
  <definedNames>
    <definedName name="_xlnm.Print_Area" localSheetId="3">'Oats Budget'!$A$1:$F$45</definedName>
    <definedName name="_xlnm.Print_Area" localSheetId="4">'Wheat'!$A$1:$F$43</definedName>
  </definedNames>
  <calcPr fullCalcOnLoad="1"/>
</workbook>
</file>

<file path=xl/comments10.xml><?xml version="1.0" encoding="utf-8"?>
<comments xmlns="http://schemas.openxmlformats.org/spreadsheetml/2006/main">
  <authors>
    <author>Economics Department</author>
    <author>Ann Holste</author>
  </authors>
  <commentList>
    <comment ref="A10" authorId="0">
      <text>
        <r>
          <rPr>
            <sz val="8"/>
            <rFont val="Tahoma"/>
            <family val="2"/>
          </rPr>
          <t xml:space="preserve"> Number of heifer calves sold = .5 X calf weaning rate X (1- calf death loss rate)  - cow replacement rate X (1 - cow death loss rate)</t>
        </r>
      </text>
    </comment>
    <comment ref="A11" authorId="0">
      <text>
        <r>
          <rPr>
            <sz val="8"/>
            <rFont val="Tahoma"/>
            <family val="2"/>
          </rPr>
          <t xml:space="preserve">Number of steer calves sold = .5 X (calf weaning rate) X (1 - calf death loss rate)  </t>
        </r>
      </text>
    </comment>
    <comment ref="A12" authorId="0">
      <text>
        <r>
          <rPr>
            <sz val="8"/>
            <rFont val="Tahoma"/>
            <family val="2"/>
          </rPr>
          <t>Number of cull cows sold = cow replacement rate X (1- cow death loss rate)</t>
        </r>
      </text>
    </comment>
    <comment ref="A20" authorId="1">
      <text>
        <r>
          <rPr>
            <sz val="8"/>
            <rFont val="Tahoma"/>
            <family val="2"/>
          </rPr>
          <t>Leave blank for calves sold.</t>
        </r>
      </text>
    </comment>
    <comment ref="A32" authorId="0">
      <text>
        <r>
          <rPr>
            <sz val="8"/>
            <rFont val="Tahoma"/>
            <family val="2"/>
          </rPr>
          <t>Interest on variable costs = variable costs X interest rate X total production period (months) / 12 months</t>
        </r>
      </text>
    </comment>
  </commentList>
</comments>
</file>

<file path=xl/comments11.xml><?xml version="1.0" encoding="utf-8"?>
<comments xmlns="http://schemas.openxmlformats.org/spreadsheetml/2006/main">
  <authors>
    <author>Economics Department</author>
    <author>Ann Holste</author>
  </authors>
  <commentList>
    <comment ref="A10" authorId="0">
      <text>
        <r>
          <rPr>
            <sz val="8"/>
            <rFont val="Tahoma"/>
            <family val="2"/>
          </rPr>
          <t xml:space="preserve"> Number of heifer calves sold = .5 X calf weaning rate X (1- calf death loss rate)  - cow replacement rate X (1 - cow death loss rate)</t>
        </r>
      </text>
    </comment>
    <comment ref="A11" authorId="0">
      <text>
        <r>
          <rPr>
            <sz val="8"/>
            <rFont val="Tahoma"/>
            <family val="2"/>
          </rPr>
          <t xml:space="preserve">Number of steer calves sold = .5 X (calf weaning rate) X (1 - calf death loss rate)  </t>
        </r>
      </text>
    </comment>
    <comment ref="A12" authorId="0">
      <text>
        <r>
          <rPr>
            <sz val="8"/>
            <rFont val="Tahoma"/>
            <family val="2"/>
          </rPr>
          <t>Number of cull cows sold = cow replacement rate X (1- cow death loss rate)</t>
        </r>
      </text>
    </comment>
    <comment ref="A20" authorId="1">
      <text>
        <r>
          <rPr>
            <sz val="8"/>
            <rFont val="Tahoma"/>
            <family val="2"/>
          </rPr>
          <t>Leave blank for calves sold.</t>
        </r>
      </text>
    </comment>
    <comment ref="A32" authorId="0">
      <text>
        <r>
          <rPr>
            <sz val="8"/>
            <rFont val="Tahoma"/>
            <family val="2"/>
          </rPr>
          <t>Interest on variable costs = variable costs X interest rate X total production period (months) / 12 months</t>
        </r>
      </text>
    </comment>
  </commentList>
</comments>
</file>

<file path=xl/comments4.xml><?xml version="1.0" encoding="utf-8"?>
<comments xmlns="http://schemas.openxmlformats.org/spreadsheetml/2006/main">
  <authors>
    <author>Economics Department</author>
  </authors>
  <commentList>
    <comment ref="A12" authorId="0">
      <text>
        <r>
          <rPr>
            <sz val="8"/>
            <rFont val="Tahoma"/>
            <family val="2"/>
          </rPr>
          <t>Omit oats from August seedings.  Higher priced seed varieties or different seed mixtures could vary these costs by 1.2 to 2.0 times.</t>
        </r>
      </text>
    </comment>
    <comment ref="A26" authorId="0">
      <text>
        <r>
          <rPr>
            <sz val="8"/>
            <rFont val="Tahoma"/>
            <family val="2"/>
          </rPr>
          <t>Enter price per bushel.</t>
        </r>
      </text>
    </comment>
    <comment ref="A29" authorId="0">
      <text>
        <r>
          <rPr>
            <sz val="8"/>
            <rFont val="Tahoma"/>
            <family val="2"/>
          </rPr>
          <t>Enter price per ton.</t>
        </r>
      </text>
    </comment>
    <comment ref="A38" authorId="0">
      <text>
        <r>
          <rPr>
            <sz val="8"/>
            <rFont val="Tahoma"/>
            <family val="2"/>
          </rPr>
          <t>This link will take you to the Chicago Board of Trade web site.</t>
        </r>
      </text>
    </comment>
  </commentList>
</comments>
</file>

<file path=xl/comments5.xml><?xml version="1.0" encoding="utf-8"?>
<comments xmlns="http://schemas.openxmlformats.org/spreadsheetml/2006/main">
  <authors>
    <author>Economics Department</author>
  </authors>
  <commentList>
    <comment ref="A11" authorId="0">
      <text>
        <r>
          <rPr>
            <sz val="8"/>
            <rFont val="Tahoma"/>
            <family val="2"/>
          </rPr>
          <t>Omit oats from August seedings.  Higher priced seed varieties or different seed mixtures could vary these costs by 1.2 to 2.0 times.</t>
        </r>
      </text>
    </comment>
    <comment ref="A25" authorId="0">
      <text>
        <r>
          <rPr>
            <sz val="8"/>
            <rFont val="Tahoma"/>
            <family val="2"/>
          </rPr>
          <t>Enter price per bushel.</t>
        </r>
      </text>
    </comment>
    <comment ref="A28" authorId="0">
      <text>
        <r>
          <rPr>
            <sz val="8"/>
            <rFont val="Tahoma"/>
            <family val="2"/>
          </rPr>
          <t>Enter price per ton.</t>
        </r>
      </text>
    </comment>
    <comment ref="A37" authorId="0">
      <text>
        <r>
          <rPr>
            <sz val="8"/>
            <rFont val="Tahoma"/>
            <family val="2"/>
          </rPr>
          <t>This link will take you to the Chicago Board of Trade web site.</t>
        </r>
      </text>
    </comment>
  </commentList>
</comments>
</file>

<file path=xl/comments6.xml><?xml version="1.0" encoding="utf-8"?>
<comments xmlns="http://schemas.openxmlformats.org/spreadsheetml/2006/main">
  <authors>
    <author>Economics Department</author>
  </authors>
  <commentList>
    <comment ref="A3" authorId="0">
      <text>
        <r>
          <rPr>
            <sz val="8"/>
            <rFont val="Tahoma"/>
            <family val="2"/>
          </rPr>
          <t>Fixed machiney costs include depreciation, return on 
investment in machinery (interest), insurance, and housing.  
Variable machinery costs include fuel, oil, and repairs.</t>
        </r>
      </text>
    </comment>
    <comment ref="A9" authorId="0">
      <text>
        <r>
          <rPr>
            <sz val="8"/>
            <rFont val="Tahoma"/>
            <family val="2"/>
          </rPr>
          <t>These are average rates and may vary with soil test 
and the level of management of a particular field.  
Different herbicide alternatives could vary this cost.</t>
        </r>
      </text>
    </comment>
  </commentList>
</comments>
</file>

<file path=xl/sharedStrings.xml><?xml version="1.0" encoding="utf-8"?>
<sst xmlns="http://schemas.openxmlformats.org/spreadsheetml/2006/main" count="557" uniqueCount="276">
  <si>
    <t>Balance Sheet</t>
  </si>
  <si>
    <t>Assets</t>
  </si>
  <si>
    <t>Current Assets</t>
  </si>
  <si>
    <t>Bank Checking</t>
  </si>
  <si>
    <t>Bank Savings</t>
  </si>
  <si>
    <t>Accounts Receivable</t>
  </si>
  <si>
    <t>Total Current Assets</t>
  </si>
  <si>
    <t>Non-current Assets</t>
  </si>
  <si>
    <t>Cows</t>
  </si>
  <si>
    <t>Land</t>
  </si>
  <si>
    <t>Buildings</t>
  </si>
  <si>
    <t>Machinery and Equipment</t>
  </si>
  <si>
    <t>Total Non-current Assets</t>
  </si>
  <si>
    <t>Total Assets</t>
  </si>
  <si>
    <t>Current Liabilities</t>
  </si>
  <si>
    <t>Feed Accounts Payable</t>
  </si>
  <si>
    <t>Wages/taxes payable</t>
  </si>
  <si>
    <t>Accrued interest</t>
  </si>
  <si>
    <t>Farm Credit Operating Loan</t>
  </si>
  <si>
    <t>Non-current Liabilities</t>
  </si>
  <si>
    <t>Real Estate Loan</t>
  </si>
  <si>
    <t>Equipment Loans</t>
  </si>
  <si>
    <t>Total Current Liabilities</t>
  </si>
  <si>
    <t>Total Non-Current Liabilities</t>
  </si>
  <si>
    <t>Total Liabilities</t>
  </si>
  <si>
    <t>Net Worth</t>
  </si>
  <si>
    <t>Income from Operations</t>
  </si>
  <si>
    <t>Total</t>
  </si>
  <si>
    <t>USDA payments</t>
  </si>
  <si>
    <t>Operating Expenses</t>
  </si>
  <si>
    <t>Grain</t>
  </si>
  <si>
    <t>Interest</t>
  </si>
  <si>
    <t>Depreciation</t>
  </si>
  <si>
    <t>Labor</t>
  </si>
  <si>
    <t>Supplies</t>
  </si>
  <si>
    <t>Repairs and Maintenance</t>
  </si>
  <si>
    <t>Utilities</t>
  </si>
  <si>
    <t>Taxes</t>
  </si>
  <si>
    <t>Insurance</t>
  </si>
  <si>
    <t>Fuel and Oil</t>
  </si>
  <si>
    <t>Miscellaneous</t>
  </si>
  <si>
    <t>Total Operating Expenses</t>
  </si>
  <si>
    <t xml:space="preserve">Corn Enterprise Budget </t>
  </si>
  <si>
    <t>per acre</t>
  </si>
  <si>
    <t>UNITS</t>
  </si>
  <si>
    <t>QUANTITY</t>
  </si>
  <si>
    <t>PRICE</t>
  </si>
  <si>
    <t>VALUE</t>
  </si>
  <si>
    <t>YOUR VALUE</t>
  </si>
  <si>
    <t>OPERATING COSTS</t>
  </si>
  <si>
    <t>Seed</t>
  </si>
  <si>
    <t>Fertilizer</t>
  </si>
  <si>
    <t>Crop Chemicals</t>
  </si>
  <si>
    <t>Crop Insurance</t>
  </si>
  <si>
    <t>Hired Labor</t>
  </si>
  <si>
    <t>Repairs</t>
  </si>
  <si>
    <t>Interest on Operating Capital</t>
  </si>
  <si>
    <t>TOTAL OPERATING COSTS</t>
  </si>
  <si>
    <t>FIXED COSTS</t>
  </si>
  <si>
    <t>Operator Labor and Management Charge</t>
  </si>
  <si>
    <t>TOTAL FIXED COSTS</t>
  </si>
  <si>
    <t>PRODUCTION</t>
  </si>
  <si>
    <t>Corn</t>
  </si>
  <si>
    <t>bu.</t>
  </si>
  <si>
    <t>TOTAL RECEIPTS</t>
  </si>
  <si>
    <t>RETURNS ABOVE TOTAL OPERATING COSTS</t>
  </si>
  <si>
    <t>RETURNS ABOVE ALL SPECIFIED COSTS</t>
  </si>
  <si>
    <t>tons</t>
  </si>
  <si>
    <t>Item</t>
  </si>
  <si>
    <t>JAN</t>
  </si>
  <si>
    <t>FEB</t>
  </si>
  <si>
    <t>MAR</t>
  </si>
  <si>
    <t>APR</t>
  </si>
  <si>
    <t>MAY</t>
  </si>
  <si>
    <t>JUN</t>
  </si>
  <si>
    <t>RECEIPTS</t>
  </si>
  <si>
    <t>Cull stock</t>
  </si>
  <si>
    <t>Other farm</t>
  </si>
  <si>
    <t>Total Farm Receipts</t>
  </si>
  <si>
    <t>Non-farm income</t>
  </si>
  <si>
    <t>TOTAL CASH INFLOWS</t>
  </si>
  <si>
    <t>EXPENSES</t>
  </si>
  <si>
    <t>Fertilizer and chemicals</t>
  </si>
  <si>
    <t>Insurance (crop, farm, etc.)</t>
  </si>
  <si>
    <t>Veterinary &amp; breeding</t>
  </si>
  <si>
    <t>Lvstk. marketing and hauling</t>
  </si>
  <si>
    <t>Fuel and oil</t>
  </si>
  <si>
    <t xml:space="preserve">Repairs </t>
  </si>
  <si>
    <t>Real estate taxes</t>
  </si>
  <si>
    <t>Dues and fees</t>
  </si>
  <si>
    <t>Operating Expenses Total</t>
  </si>
  <si>
    <t>Capital purchases</t>
  </si>
  <si>
    <t>Principal payments</t>
  </si>
  <si>
    <t>Interest payments</t>
  </si>
  <si>
    <t>Total Farm Expenses</t>
  </si>
  <si>
    <t>Non-farm expenses</t>
  </si>
  <si>
    <t>TOTAL CASH OUTFLOWS</t>
  </si>
  <si>
    <t>SUMMARY OF PROJECTED CASH FLOW</t>
  </si>
  <si>
    <t>Cash Difference for Month</t>
  </si>
  <si>
    <t>Beginning Cash Balance</t>
  </si>
  <si>
    <t xml:space="preserve">          Cash Position</t>
  </si>
  <si>
    <t>ENDING CASH BALANCE</t>
  </si>
  <si>
    <t>Beginning Bank Account Balance</t>
  </si>
  <si>
    <t xml:space="preserve">        Beginning Accured Interest Due</t>
  </si>
  <si>
    <t>Minimum Monthly Bank Balance</t>
  </si>
  <si>
    <t xml:space="preserve">        Interest Rate on Operating Loan</t>
  </si>
  <si>
    <t>Beginning Operating Loan Amount</t>
  </si>
  <si>
    <t>JUL</t>
  </si>
  <si>
    <t>AUG</t>
  </si>
  <si>
    <t>SEP</t>
  </si>
  <si>
    <t>OCT</t>
  </si>
  <si>
    <t>NOV</t>
  </si>
  <si>
    <t>DEC</t>
  </si>
  <si>
    <t>TOTALS</t>
  </si>
  <si>
    <t>Ending Bank Account Balance</t>
  </si>
  <si>
    <t>Financial Coefficients for the Time Value of Money</t>
  </si>
  <si>
    <t>Interest Rate =</t>
  </si>
  <si>
    <t>Year</t>
  </si>
  <si>
    <t>Present Value</t>
  </si>
  <si>
    <t>Future Value</t>
  </si>
  <si>
    <t>Present</t>
  </si>
  <si>
    <t>Amortization</t>
  </si>
  <si>
    <t xml:space="preserve"> of 1</t>
  </si>
  <si>
    <t>of 1</t>
  </si>
  <si>
    <t>Value/Ordinary</t>
  </si>
  <si>
    <t xml:space="preserve">of Ordinary </t>
  </si>
  <si>
    <t>Factors</t>
  </si>
  <si>
    <t>Annuity</t>
  </si>
  <si>
    <t>Equipment</t>
  </si>
  <si>
    <t>Liabilities</t>
  </si>
  <si>
    <t>Bray Farm</t>
  </si>
  <si>
    <t>Hay</t>
  </si>
  <si>
    <t xml:space="preserve">Grain </t>
  </si>
  <si>
    <t>Other inventories</t>
  </si>
  <si>
    <t>Bulls</t>
  </si>
  <si>
    <t>Fencing</t>
  </si>
  <si>
    <t>Cattle Handling Equipment</t>
  </si>
  <si>
    <t>Loan Payments</t>
  </si>
  <si>
    <t>Sale of Feeder Calves</t>
  </si>
  <si>
    <t>Crop Sales</t>
  </si>
  <si>
    <t>Custom work</t>
  </si>
  <si>
    <t>Statement of Income for the year ended December 31, 2013</t>
  </si>
  <si>
    <t>Cull animals</t>
  </si>
  <si>
    <t>Fuel</t>
  </si>
  <si>
    <t>Veterinarian</t>
  </si>
  <si>
    <t>Livestock Hauling</t>
  </si>
  <si>
    <t>Cows/Bulls</t>
  </si>
  <si>
    <t>Production Efficiencies</t>
  </si>
  <si>
    <t xml:space="preserve">  Calf weaning rate</t>
  </si>
  <si>
    <t xml:space="preserve">  Calf death loss</t>
  </si>
  <si>
    <t xml:space="preserve">  Cow death loss</t>
  </si>
  <si>
    <t xml:space="preserve">  Cow replacement rate</t>
  </si>
  <si>
    <t>Income</t>
  </si>
  <si>
    <t>Price</t>
  </si>
  <si>
    <t>Unit</t>
  </si>
  <si>
    <t>Quantity</t>
  </si>
  <si>
    <t xml:space="preserve">Heifer calves </t>
  </si>
  <si>
    <t>per lb</t>
  </si>
  <si>
    <t>x</t>
  </si>
  <si>
    <t>lbs</t>
  </si>
  <si>
    <t xml:space="preserve">head </t>
  </si>
  <si>
    <t>=</t>
  </si>
  <si>
    <t xml:space="preserve">Steer calves </t>
  </si>
  <si>
    <t xml:space="preserve"> =</t>
  </si>
  <si>
    <t xml:space="preserve">Cull cows </t>
  </si>
  <si>
    <t>Gross Income</t>
  </si>
  <si>
    <t>Variable Costs</t>
  </si>
  <si>
    <t xml:space="preserve"> </t>
  </si>
  <si>
    <t>Feed Costs</t>
  </si>
  <si>
    <t xml:space="preserve">Pasture  </t>
  </si>
  <si>
    <t>acres</t>
  </si>
  <si>
    <t xml:space="preserve">Pasture fert. &amp; misc. costs  </t>
  </si>
  <si>
    <t>per bu</t>
  </si>
  <si>
    <t>bu</t>
  </si>
  <si>
    <t>Modified distiller grain</t>
  </si>
  <si>
    <t>per ton</t>
  </si>
  <si>
    <t>Salt and minerals</t>
  </si>
  <si>
    <t xml:space="preserve">Supplement &amp; minerals  </t>
  </si>
  <si>
    <t>Corn stalks</t>
  </si>
  <si>
    <t>Other</t>
  </si>
  <si>
    <t xml:space="preserve">Total Feed Costs  </t>
  </si>
  <si>
    <t>Veterinary &amp; health</t>
  </si>
  <si>
    <t>Machinery, equipment, fuel &amp; repairs</t>
  </si>
  <si>
    <t>Marketing &amp; miscellaneous</t>
  </si>
  <si>
    <t xml:space="preserve">Interest on variable costs </t>
  </si>
  <si>
    <t>months</t>
  </si>
  <si>
    <t xml:space="preserve">Labor  </t>
  </si>
  <si>
    <t>per hr</t>
  </si>
  <si>
    <t>hours</t>
  </si>
  <si>
    <t xml:space="preserve">Total Variable Costs  </t>
  </si>
  <si>
    <t xml:space="preserve">Income Over Variable Costs  </t>
  </si>
  <si>
    <t>Fixed Costs</t>
  </si>
  <si>
    <t>Machinery, equipment, housing &amp; fences</t>
  </si>
  <si>
    <t xml:space="preserve">Interest &amp; insurance on breeding herd  </t>
  </si>
  <si>
    <t>Bull depreciation/replacement</t>
  </si>
  <si>
    <t xml:space="preserve">Total Fixed Costs  </t>
  </si>
  <si>
    <t xml:space="preserve">Total All Costs  </t>
  </si>
  <si>
    <t xml:space="preserve">Income Over all Costs  </t>
  </si>
  <si>
    <t>2014 Projected Cash Flow (continued)</t>
  </si>
  <si>
    <t>2014 Projected Cash Flow</t>
  </si>
  <si>
    <t xml:space="preserve">        Cost per Acre</t>
  </si>
  <si>
    <t>Preharvest  Machinery</t>
  </si>
  <si>
    <t>Fixed</t>
  </si>
  <si>
    <t>Variable</t>
  </si>
  <si>
    <t>Spray herbicide</t>
  </si>
  <si>
    <t>Tandem disk (2 times)</t>
  </si>
  <si>
    <t>Spread fertilizer</t>
  </si>
  <si>
    <t>Harrow</t>
  </si>
  <si>
    <t>Seed (drill)</t>
  </si>
  <si>
    <t xml:space="preserve">    Total per acre</t>
  </si>
  <si>
    <t xml:space="preserve">----  </t>
  </si>
  <si>
    <t>Seed, fertilizer, etc.</t>
  </si>
  <si>
    <t xml:space="preserve">  Seed</t>
  </si>
  <si>
    <t xml:space="preserve">    price per pound</t>
  </si>
  <si>
    <t xml:space="preserve">    pounds per acre</t>
  </si>
  <si>
    <t xml:space="preserve">  Nitrogen</t>
  </si>
  <si>
    <t xml:space="preserve">  Phosphorus</t>
  </si>
  <si>
    <t xml:space="preserve">  Potash</t>
  </si>
  <si>
    <t xml:space="preserve">  Total Fertilizer Costs</t>
  </si>
  <si>
    <t xml:space="preserve">  Herbicide</t>
  </si>
  <si>
    <t xml:space="preserve">  Lime (total cost for hay lifetime)</t>
  </si>
  <si>
    <t xml:space="preserve">  Insurance</t>
  </si>
  <si>
    <r>
      <t>Labor</t>
    </r>
    <r>
      <rPr>
        <sz val="10"/>
        <rFont val="Arial"/>
        <family val="2"/>
      </rPr>
      <t xml:space="preserve">  (seeding and harvesting)</t>
    </r>
  </si>
  <si>
    <t xml:space="preserve">    Rate per hour</t>
  </si>
  <si>
    <t xml:space="preserve">  Cash rent equivalent, before seeding</t>
  </si>
  <si>
    <t>Harvesting Costs</t>
  </si>
  <si>
    <t>Combine</t>
  </si>
  <si>
    <t>Haul Grain</t>
  </si>
  <si>
    <t>Rake</t>
  </si>
  <si>
    <t>Bale</t>
  </si>
  <si>
    <t>Haul Straw</t>
  </si>
  <si>
    <t>Total Grain/Straw Harvest</t>
  </si>
  <si>
    <t>Costs and Returns</t>
  </si>
  <si>
    <t xml:space="preserve">      Cost per Acre</t>
  </si>
  <si>
    <t>Total Costs</t>
  </si>
  <si>
    <t>Per acre</t>
  </si>
  <si>
    <t>Returns</t>
  </si>
  <si>
    <t>Expected Price per bu.</t>
  </si>
  <si>
    <t>Expected Straw Price per ton</t>
  </si>
  <si>
    <t xml:space="preserve">      Total returns</t>
  </si>
  <si>
    <t>Net Return per Acre Over</t>
  </si>
  <si>
    <t>Costs</t>
  </si>
  <si>
    <t>Net Returns</t>
  </si>
  <si>
    <t>Oats Enterprise Budget</t>
  </si>
  <si>
    <t>One Cow Unit</t>
  </si>
  <si>
    <t>Cost per</t>
  </si>
  <si>
    <t>Acre</t>
  </si>
  <si>
    <t>Machinery costs</t>
  </si>
  <si>
    <t>Spreading fertilizer</t>
  </si>
  <si>
    <t>Spraying herbicide</t>
  </si>
  <si>
    <t>Clipping weeds</t>
  </si>
  <si>
    <t>Fertilizer and herbicide</t>
  </si>
  <si>
    <t xml:space="preserve">  Phosphate</t>
  </si>
  <si>
    <t xml:space="preserve">      Total</t>
  </si>
  <si>
    <t xml:space="preserve">  Growing practices</t>
  </si>
  <si>
    <t xml:space="preserve">    Hours</t>
  </si>
  <si>
    <t xml:space="preserve">  Fence maintenance</t>
  </si>
  <si>
    <t xml:space="preserve">  Cash rent equivalent</t>
  </si>
  <si>
    <t xml:space="preserve">             </t>
  </si>
  <si>
    <t>Total annual cost per acre</t>
  </si>
  <si>
    <t>Established Pasture Maintainance Enterprise Budget</t>
  </si>
  <si>
    <t>Wheat Enterprise Budget</t>
  </si>
  <si>
    <t>Feeder Calves</t>
  </si>
  <si>
    <t>Replacement cows</t>
  </si>
  <si>
    <t>Receipts</t>
  </si>
  <si>
    <t>Total Receipts</t>
  </si>
  <si>
    <t>Bushels</t>
  </si>
  <si>
    <t>Pasture Enterprise Budget</t>
  </si>
  <si>
    <t>Yield</t>
  </si>
  <si>
    <t>90 bu./acre</t>
  </si>
  <si>
    <t>1.5 tons/acre</t>
  </si>
  <si>
    <t>70 bu./acre</t>
  </si>
  <si>
    <t>1 ton/acre</t>
  </si>
  <si>
    <r>
      <rPr>
        <b/>
        <u val="single"/>
        <sz val="12"/>
        <color indexed="8"/>
        <rFont val="Calibri"/>
        <family val="2"/>
      </rPr>
      <t>2014 Pennsylvania Farm Business Management Resource Information</t>
    </r>
    <r>
      <rPr>
        <sz val="12"/>
        <color theme="1"/>
        <rFont val="Calibri"/>
        <family val="2"/>
      </rPr>
      <t xml:space="preserve">
 Bray’s Beef Farm is a 150 head cow-calf operation that is a partnership between a brother and sister.  Janice and Jeff Bray have operated the farm together for the past 35 years.  Both work off the farm at full-time jobs and manage the farm part-time.  Janice is a middle school science teacher, while Jeff is a feed salesperson. Janice deals primarily with the genetics, reproduction and record keeping while Jeff handles the feeding, crops, and maintenance.  They also hire high school students as seasonal labor to help during calving time and to store hay during the summer. 
 The farm utilizes Hereford cows and angus bulls, resulting in crossbred calves.  Calves are kept with cows until early fall until they are weaned and shortly sold as a group to a feedlot.  The farm typically has a 95% calf crop, so it has about 143 feeder calves to market each fall.  The farm usually has 10 bulls at a time.  Any cows not confirmed pregnant are culled from the herd.  The farm typically replaces about 20 percent of the cows in the herd each year, by purchasing purebred replacement angus cows.  
The farm includes 300 acres of pasture and cropland.  About 100 of the acres are permanently pasture and the other acres are rotated between pasture, grass hay, corn, soybeans, and wheat.  Cattle are continuously grazed on large pastures of about 50 acres.  The are fed hay to supplement grazing.  Calves receive creep feed starting at about 2 months of age.  The farm usually needs to purchase some extra hay to make it through the winter season.  Adequate bedding is produced from corn stalks and wheat straw.
The farm includes an old bank barn, an equipment/hay shed, and a larger bedded pack barn for the cows during winter and inclement weather.  Equipment on the farm includes 3 tractors, skidloader, discbine mower, rake, tedder, round baler, planter, drill, manure spreader, trucks, and a combine.  
 Both Janice and Jeff have grown children, but none of their children have showed interest in the farming operation.   Both are looking to retire within the next 7 years, and are unsure about what will happen to the farm.  A neighbor with a dairy farm is interested in renting the farm for additional acreage.  The farm has a lot of price uncertainty as the prices of feeder calves and grain rise and fall.  Commodities are usually sold through the local cash market.  Equipment and buildings on the farm are wearing down and are in need of repairs and upgrades.</t>
    </r>
  </si>
  <si>
    <t>Cow calf:  Keep and feed calves Enterprise Budget (per head)</t>
  </si>
  <si>
    <t>Beef Cow Calf Operation Enterprise Budget (per cow)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</si>
</sst>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_(&quot;$&quot;* #,##0_);_(&quot;$&quot;* \(#,##0\);_(&quot;$&quot;* &quot;-&quot;??_);_(@_)"/>
    <numFmt numFmtId="167" formatCode="General_)"/>
    <numFmt numFmtId="168" formatCode="&quot;$&quot;#,##0.00"/>
    <numFmt numFmtId="169" formatCode="&quot;$&quot;#,##0"/>
    <numFmt numFmtId="170" formatCode="0.00_)"/>
    <numFmt numFmtId="171" formatCode="&quot;$&quot;#,##0.000_);\(&quot;$&quot;#,##0.000\)"/>
    <numFmt numFmtId="172" formatCode="0.0_)"/>
  </numFmts>
  <fonts count="64">
    <font>
      <sz val="12"/>
      <color theme="1"/>
      <name val="Calibri"/>
      <family val="2"/>
    </font>
    <font>
      <sz val="12"/>
      <color indexed="8"/>
      <name val="Calibri"/>
      <family val="2"/>
    </font>
    <font>
      <u val="single"/>
      <sz val="12"/>
      <color indexed="12"/>
      <name val="Calibri"/>
      <family val="2"/>
    </font>
    <font>
      <u val="single"/>
      <sz val="12"/>
      <color indexed="20"/>
      <name val="Calibri"/>
      <family val="2"/>
    </font>
    <font>
      <b/>
      <sz val="12"/>
      <name val="Arial"/>
      <family val="2"/>
    </font>
    <font>
      <sz val="12"/>
      <name val="Arial"/>
      <family val="2"/>
    </font>
    <font>
      <b/>
      <sz val="10"/>
      <name val="Arial"/>
      <family val="2"/>
    </font>
    <font>
      <b/>
      <sz val="11"/>
      <name val="Arial"/>
      <family val="2"/>
    </font>
    <font>
      <sz val="11"/>
      <name val="Arial"/>
      <family val="2"/>
    </font>
    <font>
      <sz val="10"/>
      <name val="Arial"/>
      <family val="2"/>
    </font>
    <font>
      <b/>
      <u val="single"/>
      <sz val="12"/>
      <name val="Arial"/>
      <family val="2"/>
    </font>
    <font>
      <b/>
      <sz val="12"/>
      <color indexed="8"/>
      <name val="Calibri"/>
      <family val="2"/>
    </font>
    <font>
      <sz val="8"/>
      <name val="Calibri"/>
      <family val="2"/>
    </font>
    <font>
      <sz val="12"/>
      <color indexed="8"/>
      <name val="Cambria"/>
      <family val="1"/>
    </font>
    <font>
      <b/>
      <sz val="12"/>
      <color indexed="8"/>
      <name val="Cambria"/>
      <family val="1"/>
    </font>
    <font>
      <b/>
      <u val="single"/>
      <sz val="12"/>
      <color indexed="8"/>
      <name val="Calibri"/>
      <family val="2"/>
    </font>
    <font>
      <b/>
      <sz val="14"/>
      <color indexed="8"/>
      <name val="Cambria"/>
      <family val="1"/>
    </font>
    <font>
      <sz val="12"/>
      <name val="Univers (E1)"/>
      <family val="0"/>
    </font>
    <font>
      <sz val="10"/>
      <name val="Courier"/>
      <family val="0"/>
    </font>
    <font>
      <i/>
      <sz val="10"/>
      <name val="Arial"/>
      <family val="2"/>
    </font>
    <font>
      <u val="single"/>
      <sz val="10"/>
      <name val="Arial"/>
      <family val="2"/>
    </font>
    <font>
      <sz val="8"/>
      <name val="Tahoma"/>
      <family val="2"/>
    </font>
    <font>
      <sz val="10"/>
      <name val="Arial MT"/>
      <family val="0"/>
    </font>
    <font>
      <b/>
      <sz val="10"/>
      <name val="Arial MT"/>
      <family val="0"/>
    </font>
    <font>
      <u val="single"/>
      <sz val="10"/>
      <name val="Arial MT"/>
      <family val="0"/>
    </font>
    <font>
      <b/>
      <u val="single"/>
      <sz val="10"/>
      <name val="Arial"/>
      <family val="2"/>
    </font>
    <font>
      <b/>
      <u val="single"/>
      <sz val="10"/>
      <name val="Arial MT"/>
      <family val="0"/>
    </font>
    <font>
      <u val="single"/>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2"/>
      <color theme="1"/>
      <name val="Cambria"/>
      <family val="1"/>
    </font>
    <font>
      <b/>
      <sz val="12"/>
      <color theme="1"/>
      <name val="Cambria"/>
      <family val="1"/>
    </font>
    <font>
      <b/>
      <sz val="14"/>
      <color theme="1"/>
      <name val="Cambr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ouble"/>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top/>
      <bottom/>
    </border>
    <border>
      <left style="thin"/>
      <right style="thin"/>
      <top/>
      <bottom style="thin"/>
    </border>
    <border>
      <left style="thin"/>
      <right/>
      <top/>
      <bottom style="thin"/>
    </border>
    <border>
      <left style="thin"/>
      <right style="thin"/>
      <top/>
      <bottom style="double"/>
    </border>
    <border>
      <left style="thin"/>
      <right/>
      <top/>
      <bottom style="double"/>
    </border>
    <border>
      <left style="thin"/>
      <right style="thin"/>
      <top style="double"/>
      <bottom style="thin"/>
    </border>
    <border>
      <left style="thin"/>
      <right/>
      <top style="double"/>
      <bottom style="thin"/>
    </border>
    <border>
      <left/>
      <right/>
      <top style="double"/>
      <bottom style="thin"/>
    </border>
    <border>
      <left style="thin"/>
      <right style="thin"/>
      <top style="thin"/>
      <bottom/>
    </border>
    <border>
      <left style="thin"/>
      <right/>
      <top style="thin"/>
      <bottom/>
    </border>
    <border>
      <left/>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167" fontId="18" fillId="0" borderId="0">
      <alignment/>
      <protection/>
    </xf>
    <xf numFmtId="167" fontId="17" fillId="0" borderId="0">
      <alignment/>
      <protection/>
    </xf>
    <xf numFmtId="7" fontId="22" fillId="0" borderId="0">
      <alignment/>
      <protection/>
    </xf>
    <xf numFmtId="7" fontId="22"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2">
    <xf numFmtId="0" fontId="0"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6" fillId="0" borderId="0" xfId="0" applyFont="1" applyAlignment="1">
      <alignment/>
    </xf>
    <xf numFmtId="0" fontId="6" fillId="0" borderId="0" xfId="0" applyFont="1" applyAlignment="1">
      <alignment horizontal="center"/>
    </xf>
    <xf numFmtId="44"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44" fontId="0" fillId="0" borderId="12" xfId="0" applyNumberFormat="1" applyBorder="1" applyAlignment="1">
      <alignment/>
    </xf>
    <xf numFmtId="44" fontId="6" fillId="0" borderId="0" xfId="0" applyNumberFormat="1" applyFont="1" applyAlignment="1">
      <alignment/>
    </xf>
    <xf numFmtId="0" fontId="7" fillId="0" borderId="0" xfId="0" applyFont="1" applyAlignment="1">
      <alignment/>
    </xf>
    <xf numFmtId="0" fontId="8" fillId="0" borderId="0" xfId="0" applyFont="1" applyAlignment="1">
      <alignment/>
    </xf>
    <xf numFmtId="0" fontId="8" fillId="0" borderId="13" xfId="0" applyFont="1" applyBorder="1" applyAlignment="1">
      <alignment/>
    </xf>
    <xf numFmtId="0" fontId="7" fillId="0" borderId="14"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0" fontId="7" fillId="0" borderId="15" xfId="0" applyFont="1" applyBorder="1" applyAlignment="1">
      <alignment horizontal="center"/>
    </xf>
    <xf numFmtId="0" fontId="7" fillId="0" borderId="13" xfId="0" applyFont="1" applyBorder="1" applyAlignment="1">
      <alignment/>
    </xf>
    <xf numFmtId="0" fontId="8" fillId="33" borderId="14" xfId="0" applyFont="1" applyFill="1" applyBorder="1" applyAlignment="1">
      <alignment/>
    </xf>
    <xf numFmtId="0" fontId="8" fillId="33" borderId="13" xfId="0" applyFont="1" applyFill="1" applyBorder="1" applyAlignment="1">
      <alignment/>
    </xf>
    <xf numFmtId="0" fontId="8" fillId="33" borderId="11" xfId="0" applyFont="1" applyFill="1" applyBorder="1" applyAlignment="1">
      <alignment/>
    </xf>
    <xf numFmtId="0" fontId="9" fillId="0" borderId="16" xfId="0" applyFont="1" applyBorder="1" applyAlignment="1">
      <alignment/>
    </xf>
    <xf numFmtId="37" fontId="8" fillId="0" borderId="17" xfId="0" applyNumberFormat="1" applyFont="1" applyBorder="1" applyAlignment="1">
      <alignment/>
    </xf>
    <xf numFmtId="37" fontId="8" fillId="0" borderId="16" xfId="0" applyNumberFormat="1" applyFont="1" applyBorder="1" applyAlignment="1">
      <alignment/>
    </xf>
    <xf numFmtId="37" fontId="8" fillId="0" borderId="0" xfId="0" applyNumberFormat="1" applyFont="1" applyAlignment="1">
      <alignment/>
    </xf>
    <xf numFmtId="0" fontId="6" fillId="0" borderId="16" xfId="0" applyFont="1" applyBorder="1" applyAlignment="1">
      <alignment/>
    </xf>
    <xf numFmtId="37" fontId="7" fillId="0" borderId="17" xfId="0" applyNumberFormat="1" applyFont="1" applyBorder="1" applyAlignment="1">
      <alignment/>
    </xf>
    <xf numFmtId="37" fontId="7" fillId="0" borderId="16" xfId="0" applyNumberFormat="1" applyFont="1" applyBorder="1" applyAlignment="1">
      <alignment/>
    </xf>
    <xf numFmtId="0" fontId="9" fillId="0" borderId="18" xfId="0" applyFont="1" applyBorder="1" applyAlignment="1">
      <alignment/>
    </xf>
    <xf numFmtId="37" fontId="8" fillId="0" borderId="19" xfId="0" applyNumberFormat="1" applyFont="1" applyBorder="1" applyAlignment="1">
      <alignment/>
    </xf>
    <xf numFmtId="37" fontId="8" fillId="0" borderId="18" xfId="0" applyNumberFormat="1" applyFont="1" applyBorder="1" applyAlignment="1">
      <alignment/>
    </xf>
    <xf numFmtId="37" fontId="8" fillId="0" borderId="10" xfId="0" applyNumberFormat="1" applyFont="1" applyBorder="1" applyAlignment="1">
      <alignment/>
    </xf>
    <xf numFmtId="0" fontId="7" fillId="0" borderId="20" xfId="0" applyFont="1" applyBorder="1" applyAlignment="1">
      <alignment/>
    </xf>
    <xf numFmtId="37" fontId="7" fillId="0" borderId="21" xfId="0" applyNumberFormat="1" applyFont="1" applyBorder="1" applyAlignment="1">
      <alignment/>
    </xf>
    <xf numFmtId="37" fontId="7" fillId="0" borderId="20" xfId="0" applyNumberFormat="1" applyFont="1" applyBorder="1" applyAlignment="1">
      <alignment/>
    </xf>
    <xf numFmtId="0" fontId="7" fillId="0" borderId="22" xfId="0" applyFont="1" applyBorder="1" applyAlignment="1">
      <alignment/>
    </xf>
    <xf numFmtId="41" fontId="8" fillId="33" borderId="23" xfId="0" applyNumberFormat="1" applyFont="1" applyFill="1" applyBorder="1" applyAlignment="1">
      <alignment/>
    </xf>
    <xf numFmtId="41" fontId="8" fillId="33" borderId="22" xfId="0" applyNumberFormat="1" applyFont="1" applyFill="1" applyBorder="1" applyAlignment="1">
      <alignment/>
    </xf>
    <xf numFmtId="41" fontId="8" fillId="33" borderId="24" xfId="0" applyNumberFormat="1" applyFont="1" applyFill="1" applyBorder="1" applyAlignment="1">
      <alignment/>
    </xf>
    <xf numFmtId="41" fontId="7" fillId="0" borderId="23" xfId="0" applyNumberFormat="1" applyFont="1" applyBorder="1" applyAlignment="1">
      <alignment/>
    </xf>
    <xf numFmtId="41" fontId="7" fillId="0" borderId="22" xfId="0" applyNumberFormat="1" applyFont="1" applyBorder="1" applyAlignment="1">
      <alignment/>
    </xf>
    <xf numFmtId="41" fontId="8" fillId="33" borderId="0" xfId="0" applyNumberFormat="1" applyFont="1" applyFill="1" applyAlignment="1">
      <alignment/>
    </xf>
    <xf numFmtId="41" fontId="8" fillId="33" borderId="16" xfId="0" applyNumberFormat="1" applyFont="1" applyFill="1" applyBorder="1" applyAlignment="1">
      <alignment/>
    </xf>
    <xf numFmtId="0" fontId="8" fillId="0" borderId="16" xfId="0" applyFont="1" applyBorder="1" applyAlignment="1">
      <alignment/>
    </xf>
    <xf numFmtId="0" fontId="9" fillId="0" borderId="0" xfId="0" applyFont="1" applyAlignment="1">
      <alignment/>
    </xf>
    <xf numFmtId="42" fontId="9" fillId="0" borderId="0" xfId="0" applyNumberFormat="1" applyFont="1" applyAlignment="1">
      <alignment/>
    </xf>
    <xf numFmtId="42" fontId="9" fillId="0" borderId="0" xfId="0" applyNumberFormat="1" applyFont="1" applyFill="1" applyBorder="1" applyAlignment="1">
      <alignment/>
    </xf>
    <xf numFmtId="10" fontId="9" fillId="0" borderId="0" xfId="0" applyNumberFormat="1" applyFont="1" applyAlignment="1">
      <alignment/>
    </xf>
    <xf numFmtId="42" fontId="9" fillId="0" borderId="0" xfId="44" applyNumberFormat="1" applyFont="1" applyAlignment="1">
      <alignment/>
    </xf>
    <xf numFmtId="0" fontId="7" fillId="0" borderId="0" xfId="0" applyFont="1" applyBorder="1" applyAlignment="1">
      <alignment/>
    </xf>
    <xf numFmtId="37" fontId="8" fillId="0" borderId="25" xfId="0" applyNumberFormat="1" applyFont="1" applyBorder="1" applyAlignment="1">
      <alignment/>
    </xf>
    <xf numFmtId="37" fontId="8" fillId="33" borderId="23" xfId="0" applyNumberFormat="1" applyFont="1" applyFill="1" applyBorder="1" applyAlignment="1">
      <alignment/>
    </xf>
    <xf numFmtId="37" fontId="8" fillId="33" borderId="22" xfId="0" applyNumberFormat="1" applyFont="1" applyFill="1" applyBorder="1" applyAlignment="1">
      <alignment/>
    </xf>
    <xf numFmtId="37" fontId="8" fillId="33" borderId="24" xfId="0" applyNumberFormat="1" applyFont="1" applyFill="1" applyBorder="1" applyAlignment="1">
      <alignment/>
    </xf>
    <xf numFmtId="37" fontId="7" fillId="0" borderId="23" xfId="0" applyNumberFormat="1" applyFont="1" applyBorder="1" applyAlignment="1">
      <alignment/>
    </xf>
    <xf numFmtId="37" fontId="7" fillId="0" borderId="22" xfId="0" applyNumberFormat="1" applyFont="1" applyBorder="1" applyAlignment="1">
      <alignment/>
    </xf>
    <xf numFmtId="42" fontId="0" fillId="0" borderId="0" xfId="0" applyNumberFormat="1" applyAlignment="1">
      <alignment/>
    </xf>
    <xf numFmtId="0" fontId="10" fillId="0" borderId="0" xfId="0" applyFont="1" applyAlignment="1">
      <alignment/>
    </xf>
    <xf numFmtId="0" fontId="6" fillId="0" borderId="0" xfId="0" applyFont="1" applyBorder="1" applyAlignment="1">
      <alignment horizontal="center"/>
    </xf>
    <xf numFmtId="0" fontId="4" fillId="0" borderId="0" xfId="0" applyFont="1" applyBorder="1" applyAlignment="1">
      <alignment horizontal="center"/>
    </xf>
    <xf numFmtId="9" fontId="4" fillId="0" borderId="0" xfId="0" applyNumberFormat="1" applyFont="1" applyBorder="1" applyAlignment="1">
      <alignment horizontal="center"/>
    </xf>
    <xf numFmtId="0" fontId="6" fillId="0" borderId="26" xfId="0" applyFont="1" applyBorder="1" applyAlignment="1">
      <alignment horizontal="center"/>
    </xf>
    <xf numFmtId="0" fontId="6" fillId="0" borderId="25" xfId="0" applyFont="1" applyBorder="1" applyAlignment="1">
      <alignment horizontal="center"/>
    </xf>
    <xf numFmtId="0" fontId="6" fillId="0" borderId="27" xfId="0" applyFont="1" applyBorder="1" applyAlignment="1">
      <alignment horizontal="center"/>
    </xf>
    <xf numFmtId="0" fontId="6" fillId="0" borderId="17"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horizontal="center"/>
    </xf>
    <xf numFmtId="0" fontId="6" fillId="0" borderId="10" xfId="0" applyFont="1" applyBorder="1" applyAlignment="1">
      <alignment horizontal="center"/>
    </xf>
    <xf numFmtId="0" fontId="7" fillId="0" borderId="17" xfId="0" applyFont="1" applyBorder="1" applyAlignment="1">
      <alignment horizontal="center"/>
    </xf>
    <xf numFmtId="165" fontId="8" fillId="0" borderId="16" xfId="0" applyNumberFormat="1" applyFont="1" applyBorder="1" applyAlignment="1">
      <alignment horizontal="center"/>
    </xf>
    <xf numFmtId="165" fontId="8" fillId="0" borderId="0" xfId="0" applyNumberFormat="1" applyFont="1" applyBorder="1" applyAlignment="1">
      <alignment horizontal="center"/>
    </xf>
    <xf numFmtId="0" fontId="7" fillId="0" borderId="19" xfId="0" applyFont="1" applyBorder="1" applyAlignment="1">
      <alignment horizontal="center"/>
    </xf>
    <xf numFmtId="165" fontId="8" fillId="0" borderId="18" xfId="0" applyNumberFormat="1" applyFont="1" applyBorder="1" applyAlignment="1">
      <alignment horizontal="center"/>
    </xf>
    <xf numFmtId="165" fontId="8" fillId="0" borderId="10" xfId="0" applyNumberFormat="1" applyFont="1" applyBorder="1" applyAlignment="1">
      <alignment horizontal="center"/>
    </xf>
    <xf numFmtId="166" fontId="0" fillId="0" borderId="0" xfId="0" applyNumberFormat="1" applyAlignment="1">
      <alignment/>
    </xf>
    <xf numFmtId="0" fontId="58" fillId="0" borderId="0" xfId="0" applyFont="1" applyAlignment="1">
      <alignment/>
    </xf>
    <xf numFmtId="166" fontId="58" fillId="0" borderId="0" xfId="0" applyNumberFormat="1" applyFont="1" applyAlignment="1">
      <alignment/>
    </xf>
    <xf numFmtId="0" fontId="60" fillId="0" borderId="0" xfId="0" applyFont="1" applyAlignment="1">
      <alignment/>
    </xf>
    <xf numFmtId="0" fontId="61" fillId="0" borderId="0" xfId="0" applyFont="1" applyAlignment="1">
      <alignment/>
    </xf>
    <xf numFmtId="164" fontId="61" fillId="0" borderId="0" xfId="0" applyNumberFormat="1" applyFont="1" applyAlignment="1">
      <alignment/>
    </xf>
    <xf numFmtId="0" fontId="62" fillId="0" borderId="0" xfId="0" applyFont="1" applyAlignment="1">
      <alignment/>
    </xf>
    <xf numFmtId="0" fontId="61" fillId="0" borderId="0" xfId="0" applyFont="1" applyAlignment="1">
      <alignment/>
    </xf>
    <xf numFmtId="0" fontId="6" fillId="34" borderId="0" xfId="0" applyFont="1" applyFill="1" applyBorder="1" applyAlignment="1" applyProtection="1">
      <alignment/>
      <protection/>
    </xf>
    <xf numFmtId="167" fontId="9" fillId="34" borderId="0" xfId="58" applyFont="1" applyFill="1" applyBorder="1" applyProtection="1">
      <alignment/>
      <protection/>
    </xf>
    <xf numFmtId="167" fontId="9" fillId="34" borderId="0" xfId="58" applyFont="1" applyFill="1" applyBorder="1" applyAlignment="1" applyProtection="1">
      <alignment horizontal="right"/>
      <protection/>
    </xf>
    <xf numFmtId="167" fontId="9" fillId="34" borderId="0" xfId="58" applyFont="1" applyFill="1" applyBorder="1" applyAlignment="1" applyProtection="1">
      <alignment horizontal="left"/>
      <protection/>
    </xf>
    <xf numFmtId="9" fontId="9" fillId="34" borderId="13" xfId="65" applyFont="1" applyFill="1" applyBorder="1" applyAlignment="1" applyProtection="1">
      <alignment shrinkToFit="1"/>
      <protection locked="0"/>
    </xf>
    <xf numFmtId="168" fontId="9" fillId="34" borderId="13" xfId="0" applyNumberFormat="1" applyFont="1" applyFill="1" applyBorder="1" applyAlignment="1" applyProtection="1">
      <alignment shrinkToFit="1"/>
      <protection locked="0"/>
    </xf>
    <xf numFmtId="0" fontId="9" fillId="34" borderId="13" xfId="0" applyFont="1" applyFill="1" applyBorder="1" applyAlignment="1" applyProtection="1">
      <alignment shrinkToFit="1"/>
      <protection locked="0"/>
    </xf>
    <xf numFmtId="0" fontId="9" fillId="34" borderId="13" xfId="0" applyFont="1" applyFill="1" applyBorder="1" applyAlignment="1" applyProtection="1">
      <alignment horizontal="left" indent="1"/>
      <protection locked="0"/>
    </xf>
    <xf numFmtId="39" fontId="20" fillId="34" borderId="13" xfId="0" applyNumberFormat="1" applyFont="1" applyFill="1" applyBorder="1" applyAlignment="1" applyProtection="1">
      <alignment shrinkToFit="1"/>
      <protection locked="0"/>
    </xf>
    <xf numFmtId="7" fontId="9" fillId="34" borderId="13" xfId="0" applyNumberFormat="1" applyFont="1" applyFill="1" applyBorder="1" applyAlignment="1" applyProtection="1">
      <alignment shrinkToFit="1"/>
      <protection locked="0"/>
    </xf>
    <xf numFmtId="39" fontId="9" fillId="34" borderId="13" xfId="0" applyNumberFormat="1" applyFont="1" applyFill="1" applyBorder="1" applyAlignment="1" applyProtection="1">
      <alignment shrinkToFit="1"/>
      <protection locked="0"/>
    </xf>
    <xf numFmtId="1" fontId="9" fillId="34" borderId="13" xfId="0" applyNumberFormat="1" applyFont="1" applyFill="1" applyBorder="1" applyAlignment="1" applyProtection="1">
      <alignment shrinkToFit="1"/>
      <protection locked="0"/>
    </xf>
    <xf numFmtId="0" fontId="9" fillId="34" borderId="0" xfId="0" applyFont="1" applyFill="1" applyBorder="1" applyAlignment="1" applyProtection="1">
      <alignment/>
      <protection/>
    </xf>
    <xf numFmtId="7" fontId="9" fillId="34" borderId="0" xfId="0" applyNumberFormat="1" applyFont="1" applyFill="1" applyBorder="1" applyAlignment="1" applyProtection="1">
      <alignment/>
      <protection/>
    </xf>
    <xf numFmtId="0" fontId="0" fillId="34" borderId="0" xfId="0" applyFill="1" applyBorder="1" applyAlignment="1">
      <alignment/>
    </xf>
    <xf numFmtId="7" fontId="18" fillId="34" borderId="0" xfId="57" applyNumberFormat="1" applyFill="1" applyBorder="1" applyProtection="1">
      <alignment/>
      <protection/>
    </xf>
    <xf numFmtId="0" fontId="6" fillId="34" borderId="0" xfId="0" applyFont="1" applyFill="1" applyBorder="1" applyAlignment="1">
      <alignment/>
    </xf>
    <xf numFmtId="44" fontId="6" fillId="34" borderId="0" xfId="0" applyNumberFormat="1" applyFont="1" applyFill="1" applyBorder="1" applyAlignment="1">
      <alignment/>
    </xf>
    <xf numFmtId="0" fontId="6" fillId="34" borderId="13" xfId="0" applyFont="1" applyFill="1" applyBorder="1" applyAlignment="1">
      <alignment/>
    </xf>
    <xf numFmtId="0" fontId="9" fillId="34" borderId="13" xfId="0" applyFont="1" applyFill="1" applyBorder="1" applyAlignment="1">
      <alignment/>
    </xf>
    <xf numFmtId="7" fontId="6" fillId="34" borderId="13" xfId="0" applyNumberFormat="1" applyFont="1" applyFill="1" applyBorder="1" applyAlignment="1">
      <alignment horizontal="right"/>
    </xf>
    <xf numFmtId="0" fontId="0" fillId="34" borderId="13" xfId="0" applyFill="1" applyBorder="1" applyAlignment="1">
      <alignment/>
    </xf>
    <xf numFmtId="7" fontId="0" fillId="34" borderId="13" xfId="0" applyNumberFormat="1" applyFill="1" applyBorder="1" applyAlignment="1">
      <alignment/>
    </xf>
    <xf numFmtId="167" fontId="6" fillId="34" borderId="13" xfId="58" applyFont="1" applyFill="1" applyBorder="1" applyAlignment="1" applyProtection="1">
      <alignment horizontal="center"/>
      <protection/>
    </xf>
    <xf numFmtId="7" fontId="6" fillId="34" borderId="13" xfId="0" applyNumberFormat="1" applyFont="1" applyFill="1" applyBorder="1" applyAlignment="1">
      <alignment horizontal="center"/>
    </xf>
    <xf numFmtId="0" fontId="9" fillId="34" borderId="13" xfId="0" applyFont="1" applyFill="1" applyBorder="1" applyAlignment="1">
      <alignment horizontal="left" indent="1"/>
    </xf>
    <xf numFmtId="0" fontId="19" fillId="34" borderId="13" xfId="0" applyFont="1" applyFill="1" applyBorder="1" applyAlignment="1">
      <alignment/>
    </xf>
    <xf numFmtId="0" fontId="9" fillId="34" borderId="13" xfId="0" applyFont="1" applyFill="1" applyBorder="1" applyAlignment="1">
      <alignment horizontal="right"/>
    </xf>
    <xf numFmtId="2" fontId="9" fillId="34" borderId="13" xfId="0" applyNumberFormat="1" applyFont="1" applyFill="1" applyBorder="1" applyAlignment="1">
      <alignment shrinkToFit="1"/>
    </xf>
    <xf numFmtId="0" fontId="19" fillId="34" borderId="13" xfId="0" applyFont="1" applyFill="1" applyBorder="1" applyAlignment="1">
      <alignment horizontal="right"/>
    </xf>
    <xf numFmtId="7" fontId="9" fillId="34" borderId="13" xfId="0" applyNumberFormat="1" applyFont="1" applyFill="1" applyBorder="1" applyAlignment="1">
      <alignment shrinkToFit="1"/>
    </xf>
    <xf numFmtId="39" fontId="9" fillId="34" borderId="13" xfId="0" applyNumberFormat="1" applyFont="1" applyFill="1" applyBorder="1" applyAlignment="1">
      <alignment shrinkToFit="1"/>
    </xf>
    <xf numFmtId="39" fontId="20" fillId="34" borderId="13" xfId="0" applyNumberFormat="1" applyFont="1" applyFill="1" applyBorder="1" applyAlignment="1">
      <alignment shrinkToFit="1"/>
    </xf>
    <xf numFmtId="0" fontId="6" fillId="34" borderId="13" xfId="0" applyFont="1" applyFill="1" applyBorder="1" applyAlignment="1">
      <alignment horizontal="left" indent="1"/>
    </xf>
    <xf numFmtId="168" fontId="9" fillId="34" borderId="13" xfId="0" applyNumberFormat="1" applyFont="1" applyFill="1" applyBorder="1" applyAlignment="1">
      <alignment/>
    </xf>
    <xf numFmtId="2" fontId="9" fillId="34" borderId="13" xfId="0" applyNumberFormat="1" applyFont="1" applyFill="1" applyBorder="1" applyAlignment="1">
      <alignment/>
    </xf>
    <xf numFmtId="7" fontId="9" fillId="34" borderId="13" xfId="0" applyNumberFormat="1" applyFont="1" applyFill="1" applyBorder="1" applyAlignment="1">
      <alignment/>
    </xf>
    <xf numFmtId="0" fontId="0" fillId="34" borderId="13" xfId="0" applyFill="1" applyBorder="1" applyAlignment="1">
      <alignment horizontal="left" indent="1"/>
    </xf>
    <xf numFmtId="7" fontId="20" fillId="34" borderId="13" xfId="0" applyNumberFormat="1" applyFont="1" applyFill="1" applyBorder="1" applyAlignment="1">
      <alignment shrinkToFit="1"/>
    </xf>
    <xf numFmtId="0" fontId="9" fillId="34" borderId="13" xfId="0" applyFont="1" applyFill="1" applyBorder="1" applyAlignment="1">
      <alignment horizontal="left"/>
    </xf>
    <xf numFmtId="49" fontId="9" fillId="34" borderId="13" xfId="0" applyNumberFormat="1" applyFont="1" applyFill="1" applyBorder="1" applyAlignment="1">
      <alignment horizontal="left" indent="1"/>
    </xf>
    <xf numFmtId="3" fontId="0" fillId="0" borderId="0" xfId="0" applyNumberFormat="1" applyAlignment="1">
      <alignment/>
    </xf>
    <xf numFmtId="0" fontId="6" fillId="34" borderId="13" xfId="0" applyFont="1" applyFill="1" applyBorder="1" applyAlignment="1" applyProtection="1">
      <alignment/>
      <protection/>
    </xf>
    <xf numFmtId="0" fontId="9" fillId="34" borderId="13" xfId="0" applyFont="1" applyFill="1" applyBorder="1" applyAlignment="1" applyProtection="1">
      <alignment/>
      <protection/>
    </xf>
    <xf numFmtId="7" fontId="9" fillId="34" borderId="13" xfId="0" applyNumberFormat="1" applyFont="1" applyFill="1" applyBorder="1" applyAlignment="1" applyProtection="1">
      <alignment/>
      <protection/>
    </xf>
    <xf numFmtId="167" fontId="9" fillId="34" borderId="13" xfId="58" applyFont="1" applyFill="1" applyBorder="1" applyProtection="1">
      <alignment/>
      <protection/>
    </xf>
    <xf numFmtId="167" fontId="9" fillId="34" borderId="13" xfId="58" applyFont="1" applyFill="1" applyBorder="1" applyAlignment="1" applyProtection="1">
      <alignment horizontal="right"/>
      <protection/>
    </xf>
    <xf numFmtId="167" fontId="9" fillId="34" borderId="13" xfId="58" applyFont="1" applyFill="1" applyBorder="1" applyAlignment="1" applyProtection="1">
      <alignment horizontal="left"/>
      <protection/>
    </xf>
    <xf numFmtId="7" fontId="18" fillId="34" borderId="13" xfId="57" applyNumberFormat="1" applyFill="1" applyBorder="1" applyProtection="1">
      <alignment/>
      <protection/>
    </xf>
    <xf numFmtId="0" fontId="0" fillId="34" borderId="0" xfId="0" applyFill="1" applyAlignment="1">
      <alignment/>
    </xf>
    <xf numFmtId="0" fontId="6" fillId="34" borderId="0" xfId="0" applyFont="1" applyFill="1" applyAlignment="1">
      <alignment/>
    </xf>
    <xf numFmtId="0" fontId="9" fillId="34" borderId="0" xfId="0" applyFont="1" applyFill="1" applyAlignment="1">
      <alignment/>
    </xf>
    <xf numFmtId="0" fontId="6" fillId="34" borderId="0" xfId="0" applyFont="1" applyFill="1" applyAlignment="1">
      <alignment horizontal="right"/>
    </xf>
    <xf numFmtId="0" fontId="4" fillId="34" borderId="0" xfId="0" applyFont="1" applyFill="1" applyBorder="1" applyAlignment="1">
      <alignment/>
    </xf>
    <xf numFmtId="168" fontId="9" fillId="34" borderId="13" xfId="0" applyNumberFormat="1" applyFont="1" applyFill="1" applyBorder="1" applyAlignment="1" applyProtection="1">
      <alignment/>
      <protection locked="0"/>
    </xf>
    <xf numFmtId="169" fontId="9" fillId="34" borderId="0" xfId="0" applyNumberFormat="1" applyFont="1" applyFill="1" applyAlignment="1">
      <alignment/>
    </xf>
    <xf numFmtId="168" fontId="19" fillId="34" borderId="13" xfId="0" applyNumberFormat="1" applyFont="1" applyFill="1" applyBorder="1" applyAlignment="1" applyProtection="1">
      <alignment/>
      <protection locked="0"/>
    </xf>
    <xf numFmtId="0" fontId="19" fillId="34" borderId="13" xfId="0" applyNumberFormat="1" applyFont="1" applyFill="1" applyBorder="1" applyAlignment="1" applyProtection="1">
      <alignment/>
      <protection locked="0"/>
    </xf>
    <xf numFmtId="1" fontId="19" fillId="34" borderId="13" xfId="0" applyNumberFormat="1" applyFont="1" applyFill="1" applyBorder="1" applyAlignment="1" applyProtection="1">
      <alignment/>
      <protection locked="0"/>
    </xf>
    <xf numFmtId="0" fontId="19" fillId="34" borderId="13" xfId="0" applyFont="1" applyFill="1" applyBorder="1" applyAlignment="1" applyProtection="1">
      <alignment/>
      <protection locked="0"/>
    </xf>
    <xf numFmtId="169" fontId="6" fillId="34" borderId="0" xfId="0" applyNumberFormat="1" applyFont="1" applyFill="1" applyAlignment="1">
      <alignment/>
    </xf>
    <xf numFmtId="0" fontId="20" fillId="34" borderId="13" xfId="0" applyFont="1" applyFill="1" applyBorder="1" applyAlignment="1">
      <alignment horizontal="right"/>
    </xf>
    <xf numFmtId="0" fontId="25" fillId="34" borderId="13" xfId="0" applyFont="1" applyFill="1" applyBorder="1" applyAlignment="1">
      <alignment horizontal="right"/>
    </xf>
    <xf numFmtId="168" fontId="6" fillId="34" borderId="13" xfId="0" applyNumberFormat="1" applyFont="1" applyFill="1" applyBorder="1" applyAlignment="1">
      <alignment/>
    </xf>
    <xf numFmtId="169" fontId="9" fillId="34" borderId="13" xfId="0" applyNumberFormat="1" applyFont="1" applyFill="1" applyBorder="1" applyAlignment="1">
      <alignment/>
    </xf>
    <xf numFmtId="168" fontId="9" fillId="34" borderId="13" xfId="0" applyNumberFormat="1" applyFont="1" applyFill="1" applyBorder="1" applyAlignment="1" quotePrefix="1">
      <alignment horizontal="right"/>
    </xf>
    <xf numFmtId="168" fontId="20" fillId="34" borderId="13" xfId="0" applyNumberFormat="1" applyFont="1" applyFill="1" applyBorder="1" applyAlignment="1">
      <alignment/>
    </xf>
    <xf numFmtId="168" fontId="19" fillId="34" borderId="13" xfId="0" applyNumberFormat="1" applyFont="1" applyFill="1" applyBorder="1" applyAlignment="1">
      <alignment/>
    </xf>
    <xf numFmtId="168" fontId="9" fillId="34" borderId="13" xfId="0" applyNumberFormat="1" applyFont="1" applyFill="1" applyBorder="1" applyAlignment="1">
      <alignment horizontal="right"/>
    </xf>
    <xf numFmtId="0" fontId="6" fillId="34" borderId="0" xfId="0" applyFont="1" applyFill="1" applyAlignment="1" applyProtection="1">
      <alignment/>
      <protection/>
    </xf>
    <xf numFmtId="0" fontId="9" fillId="34" borderId="0" xfId="0" applyFont="1" applyFill="1" applyAlignment="1" applyProtection="1">
      <alignment/>
      <protection/>
    </xf>
    <xf numFmtId="0" fontId="5" fillId="34" borderId="0" xfId="0" applyFont="1" applyFill="1" applyBorder="1" applyAlignment="1">
      <alignment/>
    </xf>
    <xf numFmtId="0" fontId="6" fillId="34" borderId="0" xfId="0" applyFont="1" applyFill="1" applyAlignment="1" applyProtection="1">
      <alignment horizontal="right"/>
      <protection/>
    </xf>
    <xf numFmtId="0" fontId="9" fillId="34" borderId="0" xfId="61" applyFill="1" applyProtection="1">
      <alignment/>
      <protection/>
    </xf>
    <xf numFmtId="7" fontId="6" fillId="34" borderId="0" xfId="60" applyFont="1" applyFill="1" applyBorder="1" applyAlignment="1" applyProtection="1">
      <alignment horizontal="left"/>
      <protection/>
    </xf>
    <xf numFmtId="7" fontId="9" fillId="34" borderId="0" xfId="60" applyFont="1" applyFill="1" applyBorder="1" applyProtection="1">
      <alignment/>
      <protection/>
    </xf>
    <xf numFmtId="7" fontId="9" fillId="34" borderId="0" xfId="60" applyNumberFormat="1" applyFont="1" applyFill="1" applyBorder="1" applyProtection="1">
      <alignment/>
      <protection/>
    </xf>
    <xf numFmtId="7" fontId="9" fillId="34" borderId="0" xfId="61" applyNumberFormat="1" applyFill="1" applyBorder="1" applyProtection="1">
      <alignment/>
      <protection/>
    </xf>
    <xf numFmtId="0" fontId="23" fillId="34" borderId="0" xfId="61" applyFont="1" applyFill="1" applyProtection="1">
      <alignment/>
      <protection/>
    </xf>
    <xf numFmtId="0" fontId="25" fillId="34" borderId="0" xfId="0" applyFont="1" applyFill="1" applyAlignment="1" applyProtection="1">
      <alignment horizontal="right"/>
      <protection/>
    </xf>
    <xf numFmtId="7" fontId="9" fillId="34" borderId="13" xfId="60" applyFont="1" applyFill="1" applyBorder="1" applyAlignment="1" applyProtection="1">
      <alignment horizontal="left" indent="1"/>
      <protection locked="0"/>
    </xf>
    <xf numFmtId="7" fontId="9" fillId="34" borderId="13" xfId="60" applyNumberFormat="1" applyFont="1" applyFill="1" applyBorder="1" applyProtection="1">
      <alignment/>
      <protection locked="0"/>
    </xf>
    <xf numFmtId="7" fontId="9" fillId="34" borderId="13" xfId="60" applyNumberFormat="1" applyFont="1" applyFill="1" applyBorder="1" applyAlignment="1" applyProtection="1">
      <alignment horizontal="right"/>
      <protection locked="0"/>
    </xf>
    <xf numFmtId="169" fontId="9" fillId="34" borderId="0" xfId="0" applyNumberFormat="1" applyFont="1" applyFill="1" applyAlignment="1" applyProtection="1">
      <alignment/>
      <protection/>
    </xf>
    <xf numFmtId="43" fontId="9" fillId="34" borderId="13" xfId="42" applyFont="1" applyFill="1" applyBorder="1" applyAlignment="1" applyProtection="1">
      <alignment/>
      <protection locked="0"/>
    </xf>
    <xf numFmtId="170" fontId="9" fillId="34" borderId="13" xfId="60" applyNumberFormat="1" applyFont="1" applyFill="1" applyBorder="1" applyProtection="1">
      <alignment/>
      <protection locked="0"/>
    </xf>
    <xf numFmtId="170" fontId="20" fillId="34" borderId="13" xfId="60" applyNumberFormat="1" applyFont="1" applyFill="1" applyBorder="1" applyProtection="1">
      <alignment/>
      <protection locked="0"/>
    </xf>
    <xf numFmtId="169" fontId="20" fillId="34" borderId="0" xfId="0" applyNumberFormat="1" applyFont="1" applyFill="1" applyAlignment="1" applyProtection="1">
      <alignment/>
      <protection/>
    </xf>
    <xf numFmtId="169" fontId="6" fillId="34" borderId="0" xfId="0" applyNumberFormat="1" applyFont="1" applyFill="1" applyAlignment="1" applyProtection="1">
      <alignment/>
      <protection/>
    </xf>
    <xf numFmtId="7" fontId="9" fillId="34" borderId="13" xfId="60" applyFont="1" applyFill="1" applyBorder="1" applyAlignment="1" applyProtection="1">
      <alignment horizontal="left"/>
      <protection locked="0"/>
    </xf>
    <xf numFmtId="171" fontId="9" fillId="34" borderId="13" xfId="60" applyNumberFormat="1" applyFont="1" applyFill="1" applyBorder="1" applyAlignment="1" applyProtection="1">
      <alignment horizontal="left"/>
      <protection locked="0"/>
    </xf>
    <xf numFmtId="0" fontId="9" fillId="34" borderId="13" xfId="0" applyFont="1" applyFill="1" applyBorder="1" applyAlignment="1" applyProtection="1">
      <alignment horizontal="left"/>
      <protection locked="0"/>
    </xf>
    <xf numFmtId="168" fontId="20" fillId="34" borderId="13" xfId="0" applyNumberFormat="1" applyFont="1" applyFill="1" applyBorder="1" applyAlignment="1" applyProtection="1">
      <alignment/>
      <protection locked="0"/>
    </xf>
    <xf numFmtId="39" fontId="9" fillId="34" borderId="13" xfId="60" applyNumberFormat="1" applyFont="1" applyFill="1" applyBorder="1" applyProtection="1">
      <alignment/>
      <protection locked="0"/>
    </xf>
    <xf numFmtId="169" fontId="6" fillId="34" borderId="0" xfId="0" applyNumberFormat="1" applyFont="1" applyFill="1" applyAlignment="1" applyProtection="1">
      <alignment horizontal="right"/>
      <protection/>
    </xf>
    <xf numFmtId="0" fontId="6" fillId="34" borderId="13" xfId="0" applyFont="1" applyFill="1" applyBorder="1" applyAlignment="1" applyProtection="1">
      <alignment horizontal="right"/>
      <protection/>
    </xf>
    <xf numFmtId="0" fontId="9" fillId="34" borderId="13" xfId="61" applyFill="1" applyBorder="1" applyProtection="1">
      <alignment/>
      <protection/>
    </xf>
    <xf numFmtId="7" fontId="6" fillId="34" borderId="13" xfId="60" applyFont="1" applyFill="1" applyBorder="1" applyAlignment="1" applyProtection="1">
      <alignment horizontal="left"/>
      <protection/>
    </xf>
    <xf numFmtId="7" fontId="9" fillId="34" borderId="13" xfId="60" applyFont="1" applyFill="1" applyBorder="1" applyProtection="1">
      <alignment/>
      <protection/>
    </xf>
    <xf numFmtId="7" fontId="9" fillId="34" borderId="13" xfId="60" applyNumberFormat="1" applyFont="1" applyFill="1" applyBorder="1" applyProtection="1">
      <alignment/>
      <protection/>
    </xf>
    <xf numFmtId="7" fontId="9" fillId="34" borderId="13" xfId="61" applyNumberFormat="1" applyFill="1" applyBorder="1" applyProtection="1">
      <alignment/>
      <protection/>
    </xf>
    <xf numFmtId="0" fontId="23" fillId="34" borderId="13" xfId="61" applyFont="1" applyFill="1" applyBorder="1" applyProtection="1">
      <alignment/>
      <protection/>
    </xf>
    <xf numFmtId="0" fontId="6" fillId="34" borderId="13" xfId="0" applyFont="1" applyFill="1" applyBorder="1" applyAlignment="1" applyProtection="1">
      <alignment/>
      <protection/>
    </xf>
    <xf numFmtId="7" fontId="6" fillId="34" borderId="13" xfId="60" applyFont="1" applyFill="1" applyBorder="1" applyProtection="1">
      <alignment/>
      <protection/>
    </xf>
    <xf numFmtId="0" fontId="24" fillId="34" borderId="13" xfId="61" applyFont="1" applyFill="1" applyBorder="1" applyAlignment="1" applyProtection="1">
      <alignment horizontal="right"/>
      <protection/>
    </xf>
    <xf numFmtId="0" fontId="25" fillId="34" borderId="13" xfId="0" applyFont="1" applyFill="1" applyBorder="1" applyAlignment="1" applyProtection="1">
      <alignment horizontal="right"/>
      <protection/>
    </xf>
    <xf numFmtId="168" fontId="9" fillId="34" borderId="13" xfId="0" applyNumberFormat="1" applyFont="1" applyFill="1" applyBorder="1" applyAlignment="1" applyProtection="1">
      <alignment/>
      <protection/>
    </xf>
    <xf numFmtId="169" fontId="9" fillId="34" borderId="13" xfId="0" applyNumberFormat="1" applyFont="1" applyFill="1" applyBorder="1" applyAlignment="1" applyProtection="1">
      <alignment/>
      <protection/>
    </xf>
    <xf numFmtId="168" fontId="20" fillId="34" borderId="13" xfId="0" applyNumberFormat="1" applyFont="1" applyFill="1" applyBorder="1" applyAlignment="1" applyProtection="1">
      <alignment/>
      <protection/>
    </xf>
    <xf numFmtId="169" fontId="20" fillId="34" borderId="13" xfId="0" applyNumberFormat="1" applyFont="1" applyFill="1" applyBorder="1" applyAlignment="1" applyProtection="1">
      <alignment/>
      <protection/>
    </xf>
    <xf numFmtId="168" fontId="6" fillId="34" borderId="13" xfId="0" applyNumberFormat="1" applyFont="1" applyFill="1" applyBorder="1" applyAlignment="1" applyProtection="1">
      <alignment/>
      <protection/>
    </xf>
    <xf numFmtId="169" fontId="6" fillId="34" borderId="13" xfId="0" applyNumberFormat="1" applyFont="1" applyFill="1" applyBorder="1" applyAlignment="1" applyProtection="1">
      <alignment/>
      <protection/>
    </xf>
    <xf numFmtId="7" fontId="9" fillId="34" borderId="13" xfId="60" applyFont="1" applyFill="1" applyBorder="1" applyAlignment="1" applyProtection="1">
      <alignment horizontal="left"/>
      <protection/>
    </xf>
    <xf numFmtId="170" fontId="9" fillId="34" borderId="13" xfId="60" applyNumberFormat="1" applyFont="1" applyFill="1" applyBorder="1" applyProtection="1">
      <alignment/>
      <protection/>
    </xf>
    <xf numFmtId="168" fontId="19" fillId="34" borderId="13" xfId="0" applyNumberFormat="1" applyFont="1" applyFill="1" applyBorder="1" applyAlignment="1" applyProtection="1">
      <alignment/>
      <protection/>
    </xf>
    <xf numFmtId="0" fontId="19" fillId="34" borderId="13" xfId="0" applyNumberFormat="1" applyFont="1" applyFill="1" applyBorder="1" applyAlignment="1" applyProtection="1">
      <alignment/>
      <protection/>
    </xf>
    <xf numFmtId="7" fontId="6" fillId="34" borderId="13" xfId="60" applyNumberFormat="1" applyFont="1" applyFill="1" applyBorder="1" applyProtection="1">
      <alignment/>
      <protection/>
    </xf>
    <xf numFmtId="7" fontId="6" fillId="34" borderId="13" xfId="61" applyNumberFormat="1" applyFont="1" applyFill="1" applyBorder="1" applyProtection="1">
      <alignment/>
      <protection/>
    </xf>
    <xf numFmtId="0" fontId="9" fillId="34" borderId="13" xfId="62" applyFill="1" applyBorder="1" applyAlignment="1" applyProtection="1">
      <alignment horizontal="right"/>
      <protection/>
    </xf>
    <xf numFmtId="7" fontId="9" fillId="34" borderId="13" xfId="60" applyFont="1" applyFill="1" applyBorder="1" applyAlignment="1" applyProtection="1">
      <alignment horizontal="right"/>
      <protection/>
    </xf>
    <xf numFmtId="172" fontId="6" fillId="34" borderId="13" xfId="0" applyNumberFormat="1" applyFont="1" applyFill="1" applyBorder="1" applyAlignment="1" applyProtection="1">
      <alignment/>
      <protection/>
    </xf>
    <xf numFmtId="168" fontId="9" fillId="34" borderId="13" xfId="0" applyNumberFormat="1" applyFont="1" applyFill="1" applyBorder="1" applyAlignment="1" applyProtection="1" quotePrefix="1">
      <alignment horizontal="right"/>
      <protection/>
    </xf>
    <xf numFmtId="39" fontId="9" fillId="34" borderId="13" xfId="60" applyNumberFormat="1" applyFont="1" applyFill="1" applyBorder="1" applyProtection="1">
      <alignment/>
      <protection/>
    </xf>
    <xf numFmtId="39" fontId="20" fillId="34" borderId="13" xfId="60" applyNumberFormat="1" applyFont="1" applyFill="1" applyBorder="1" applyProtection="1">
      <alignment/>
      <protection/>
    </xf>
    <xf numFmtId="7" fontId="6" fillId="34" borderId="13" xfId="59" applyFont="1" applyFill="1" applyBorder="1" applyAlignment="1" applyProtection="1">
      <alignment horizontal="left"/>
      <protection/>
    </xf>
    <xf numFmtId="7" fontId="9" fillId="34" borderId="13" xfId="59" applyFont="1" applyFill="1" applyBorder="1" applyProtection="1">
      <alignment/>
      <protection/>
    </xf>
    <xf numFmtId="0" fontId="26" fillId="34" borderId="13" xfId="61" applyFont="1" applyFill="1" applyBorder="1" applyAlignment="1" applyProtection="1">
      <alignment horizontal="right"/>
      <protection/>
    </xf>
    <xf numFmtId="7" fontId="25" fillId="34" borderId="13" xfId="59" applyFont="1" applyFill="1" applyBorder="1" applyAlignment="1" applyProtection="1">
      <alignment horizontal="right"/>
      <protection/>
    </xf>
    <xf numFmtId="7" fontId="9" fillId="34" borderId="13" xfId="59" applyFont="1" applyFill="1" applyBorder="1" applyAlignment="1" applyProtection="1">
      <alignment horizontal="left" indent="1"/>
      <protection/>
    </xf>
    <xf numFmtId="7" fontId="9" fillId="34" borderId="13" xfId="59" applyNumberFormat="1" applyFont="1" applyFill="1" applyBorder="1" applyAlignment="1" applyProtection="1">
      <alignment/>
      <protection/>
    </xf>
    <xf numFmtId="7" fontId="9" fillId="34" borderId="13" xfId="59" applyFont="1" applyFill="1" applyBorder="1" applyAlignment="1" applyProtection="1">
      <alignment horizontal="left"/>
      <protection/>
    </xf>
    <xf numFmtId="7" fontId="9" fillId="34" borderId="13" xfId="59" applyNumberFormat="1" applyFont="1" applyFill="1" applyBorder="1" applyAlignment="1" applyProtection="1">
      <alignment horizontal="right"/>
      <protection/>
    </xf>
    <xf numFmtId="0" fontId="9" fillId="34" borderId="13" xfId="53" applyFont="1" applyFill="1" applyBorder="1" applyAlignment="1" applyProtection="1">
      <alignment horizontal="left" indent="1"/>
      <protection/>
    </xf>
    <xf numFmtId="168" fontId="9" fillId="34" borderId="13" xfId="0" applyNumberFormat="1" applyFont="1" applyFill="1" applyBorder="1" applyAlignment="1" applyProtection="1">
      <alignment horizontal="right"/>
      <protection/>
    </xf>
    <xf numFmtId="7" fontId="6" fillId="34" borderId="13" xfId="60" applyFont="1" applyFill="1" applyBorder="1" applyAlignment="1" applyProtection="1">
      <alignment/>
      <protection/>
    </xf>
    <xf numFmtId="0" fontId="23" fillId="34" borderId="13" xfId="61" applyFont="1" applyFill="1" applyBorder="1" applyAlignment="1" applyProtection="1">
      <alignment horizontal="right"/>
      <protection/>
    </xf>
    <xf numFmtId="7" fontId="6" fillId="34" borderId="13" xfId="59" applyFont="1" applyFill="1" applyBorder="1" applyAlignment="1" applyProtection="1">
      <alignment horizontal="right"/>
      <protection/>
    </xf>
    <xf numFmtId="169" fontId="6" fillId="34" borderId="13" xfId="0" applyNumberFormat="1" applyFont="1" applyFill="1" applyBorder="1" applyAlignment="1" applyProtection="1">
      <alignment horizontal="right"/>
      <protection/>
    </xf>
    <xf numFmtId="0" fontId="0" fillId="0" borderId="0" xfId="0" applyAlignment="1">
      <alignment vertical="top" wrapText="1"/>
    </xf>
    <xf numFmtId="0" fontId="6" fillId="34" borderId="0" xfId="0" applyFont="1" applyFill="1" applyAlignment="1" applyProtection="1">
      <alignment horizontal="center"/>
      <protection/>
    </xf>
    <xf numFmtId="0" fontId="7" fillId="34" borderId="13" xfId="0" applyFont="1" applyFill="1" applyBorder="1" applyAlignment="1" applyProtection="1">
      <alignment/>
      <protection/>
    </xf>
    <xf numFmtId="0" fontId="8" fillId="34" borderId="13" xfId="0" applyFont="1" applyFill="1" applyBorder="1" applyAlignment="1" applyProtection="1">
      <alignment/>
      <protection/>
    </xf>
    <xf numFmtId="0" fontId="6" fillId="34" borderId="13" xfId="0" applyFont="1" applyFill="1" applyBorder="1" applyAlignment="1" applyProtection="1">
      <alignment horizontal="center"/>
      <protection/>
    </xf>
    <xf numFmtId="0" fontId="6" fillId="34" borderId="0" xfId="0" applyFont="1" applyFill="1" applyBorder="1" applyAlignment="1" applyProtection="1">
      <alignment horizontal="left"/>
      <protection locked="0"/>
    </xf>
    <xf numFmtId="0" fontId="19" fillId="34" borderId="13" xfId="0" applyFont="1" applyFill="1" applyBorder="1" applyAlignment="1">
      <alignment horizontal="left"/>
    </xf>
    <xf numFmtId="0" fontId="6" fillId="34" borderId="13" xfId="0" applyFont="1" applyFill="1" applyBorder="1" applyAlignment="1" applyProtection="1">
      <alignment horizontal="lef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7 Livestock Budgets ann" xfId="57"/>
    <cellStyle name="Normal_A" xfId="58"/>
    <cellStyle name="Normal_Annual Hay Production" xfId="59"/>
    <cellStyle name="Normal_Hay Production" xfId="60"/>
    <cellStyle name="Normal_Hay Production (2)_Hay Production (3)" xfId="61"/>
    <cellStyle name="Normal_Page 6" xfId="62"/>
    <cellStyle name="Note" xfId="63"/>
    <cellStyle name="Output" xfId="64"/>
    <cellStyle name="Percent" xfId="65"/>
    <cellStyle name="Title" xfId="66"/>
    <cellStyle name="Total" xfId="67"/>
    <cellStyle name="Warning Text" xfId="6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hyperlink" Target="http://www.cbot.com/" TargetMode="External" /><Relationship Id="rId2" Type="http://schemas.openxmlformats.org/officeDocument/2006/relationships/comments" Target="../comments4.xml" /><Relationship Id="rId3"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http://www.cbot.com/" TargetMode="External" /><Relationship Id="rId2" Type="http://schemas.openxmlformats.org/officeDocument/2006/relationships/comments" Target="../comments5.xml"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I34"/>
  <sheetViews>
    <sheetView zoomScalePageLayoutView="0" workbookViewId="0" topLeftCell="A14">
      <selection activeCell="A1" sqref="A1:I34"/>
    </sheetView>
  </sheetViews>
  <sheetFormatPr defaultColWidth="11.00390625" defaultRowHeight="15.75"/>
  <cols>
    <col min="1" max="6" width="11.00390625" style="0" customWidth="1"/>
    <col min="7" max="7" width="1.4921875" style="0" customWidth="1"/>
    <col min="8" max="8" width="5.00390625" style="0" customWidth="1"/>
    <col min="9" max="9" width="11.00390625" style="0" hidden="1" customWidth="1"/>
  </cols>
  <sheetData>
    <row r="1" spans="1:9" ht="15.75">
      <c r="A1" s="224" t="s">
        <v>273</v>
      </c>
      <c r="B1" s="224"/>
      <c r="C1" s="224"/>
      <c r="D1" s="224"/>
      <c r="E1" s="224"/>
      <c r="F1" s="224"/>
      <c r="G1" s="224"/>
      <c r="H1" s="224"/>
      <c r="I1" s="224"/>
    </row>
    <row r="2" spans="1:9" ht="15.75">
      <c r="A2" s="224"/>
      <c r="B2" s="224"/>
      <c r="C2" s="224"/>
      <c r="D2" s="224"/>
      <c r="E2" s="224"/>
      <c r="F2" s="224"/>
      <c r="G2" s="224"/>
      <c r="H2" s="224"/>
      <c r="I2" s="224"/>
    </row>
    <row r="3" spans="1:9" ht="15.75">
      <c r="A3" s="224"/>
      <c r="B3" s="224"/>
      <c r="C3" s="224"/>
      <c r="D3" s="224"/>
      <c r="E3" s="224"/>
      <c r="F3" s="224"/>
      <c r="G3" s="224"/>
      <c r="H3" s="224"/>
      <c r="I3" s="224"/>
    </row>
    <row r="4" spans="1:9" ht="15.75">
      <c r="A4" s="224"/>
      <c r="B4" s="224"/>
      <c r="C4" s="224"/>
      <c r="D4" s="224"/>
      <c r="E4" s="224"/>
      <c r="F4" s="224"/>
      <c r="G4" s="224"/>
      <c r="H4" s="224"/>
      <c r="I4" s="224"/>
    </row>
    <row r="5" spans="1:9" ht="15.75">
      <c r="A5" s="224"/>
      <c r="B5" s="224"/>
      <c r="C5" s="224"/>
      <c r="D5" s="224"/>
      <c r="E5" s="224"/>
      <c r="F5" s="224"/>
      <c r="G5" s="224"/>
      <c r="H5" s="224"/>
      <c r="I5" s="224"/>
    </row>
    <row r="6" spans="1:9" ht="15.75">
      <c r="A6" s="224"/>
      <c r="B6" s="224"/>
      <c r="C6" s="224"/>
      <c r="D6" s="224"/>
      <c r="E6" s="224"/>
      <c r="F6" s="224"/>
      <c r="G6" s="224"/>
      <c r="H6" s="224"/>
      <c r="I6" s="224"/>
    </row>
    <row r="7" spans="1:9" ht="15.75">
      <c r="A7" s="224"/>
      <c r="B7" s="224"/>
      <c r="C7" s="224"/>
      <c r="D7" s="224"/>
      <c r="E7" s="224"/>
      <c r="F7" s="224"/>
      <c r="G7" s="224"/>
      <c r="H7" s="224"/>
      <c r="I7" s="224"/>
    </row>
    <row r="8" spans="1:9" ht="15.75">
      <c r="A8" s="224"/>
      <c r="B8" s="224"/>
      <c r="C8" s="224"/>
      <c r="D8" s="224"/>
      <c r="E8" s="224"/>
      <c r="F8" s="224"/>
      <c r="G8" s="224"/>
      <c r="H8" s="224"/>
      <c r="I8" s="224"/>
    </row>
    <row r="9" spans="1:9" ht="15.75">
      <c r="A9" s="224"/>
      <c r="B9" s="224"/>
      <c r="C9" s="224"/>
      <c r="D9" s="224"/>
      <c r="E9" s="224"/>
      <c r="F9" s="224"/>
      <c r="G9" s="224"/>
      <c r="H9" s="224"/>
      <c r="I9" s="224"/>
    </row>
    <row r="10" spans="1:9" ht="15.75">
      <c r="A10" s="224"/>
      <c r="B10" s="224"/>
      <c r="C10" s="224"/>
      <c r="D10" s="224"/>
      <c r="E10" s="224"/>
      <c r="F10" s="224"/>
      <c r="G10" s="224"/>
      <c r="H10" s="224"/>
      <c r="I10" s="224"/>
    </row>
    <row r="11" spans="1:9" ht="15.75">
      <c r="A11" s="224"/>
      <c r="B11" s="224"/>
      <c r="C11" s="224"/>
      <c r="D11" s="224"/>
      <c r="E11" s="224"/>
      <c r="F11" s="224"/>
      <c r="G11" s="224"/>
      <c r="H11" s="224"/>
      <c r="I11" s="224"/>
    </row>
    <row r="12" spans="1:9" ht="15.75">
      <c r="A12" s="224"/>
      <c r="B12" s="224"/>
      <c r="C12" s="224"/>
      <c r="D12" s="224"/>
      <c r="E12" s="224"/>
      <c r="F12" s="224"/>
      <c r="G12" s="224"/>
      <c r="H12" s="224"/>
      <c r="I12" s="224"/>
    </row>
    <row r="13" spans="1:9" ht="15.75">
      <c r="A13" s="224"/>
      <c r="B13" s="224"/>
      <c r="C13" s="224"/>
      <c r="D13" s="224"/>
      <c r="E13" s="224"/>
      <c r="F13" s="224"/>
      <c r="G13" s="224"/>
      <c r="H13" s="224"/>
      <c r="I13" s="224"/>
    </row>
    <row r="14" spans="1:9" ht="15.75">
      <c r="A14" s="224"/>
      <c r="B14" s="224"/>
      <c r="C14" s="224"/>
      <c r="D14" s="224"/>
      <c r="E14" s="224"/>
      <c r="F14" s="224"/>
      <c r="G14" s="224"/>
      <c r="H14" s="224"/>
      <c r="I14" s="224"/>
    </row>
    <row r="15" spans="1:9" ht="15.75">
      <c r="A15" s="224"/>
      <c r="B15" s="224"/>
      <c r="C15" s="224"/>
      <c r="D15" s="224"/>
      <c r="E15" s="224"/>
      <c r="F15" s="224"/>
      <c r="G15" s="224"/>
      <c r="H15" s="224"/>
      <c r="I15" s="224"/>
    </row>
    <row r="16" spans="1:9" ht="15.75">
      <c r="A16" s="224"/>
      <c r="B16" s="224"/>
      <c r="C16" s="224"/>
      <c r="D16" s="224"/>
      <c r="E16" s="224"/>
      <c r="F16" s="224"/>
      <c r="G16" s="224"/>
      <c r="H16" s="224"/>
      <c r="I16" s="224"/>
    </row>
    <row r="17" spans="1:9" ht="15.75">
      <c r="A17" s="224"/>
      <c r="B17" s="224"/>
      <c r="C17" s="224"/>
      <c r="D17" s="224"/>
      <c r="E17" s="224"/>
      <c r="F17" s="224"/>
      <c r="G17" s="224"/>
      <c r="H17" s="224"/>
      <c r="I17" s="224"/>
    </row>
    <row r="18" spans="1:9" ht="15.75">
      <c r="A18" s="224"/>
      <c r="B18" s="224"/>
      <c r="C18" s="224"/>
      <c r="D18" s="224"/>
      <c r="E18" s="224"/>
      <c r="F18" s="224"/>
      <c r="G18" s="224"/>
      <c r="H18" s="224"/>
      <c r="I18" s="224"/>
    </row>
    <row r="19" spans="1:9" ht="15.75">
      <c r="A19" s="224"/>
      <c r="B19" s="224"/>
      <c r="C19" s="224"/>
      <c r="D19" s="224"/>
      <c r="E19" s="224"/>
      <c r="F19" s="224"/>
      <c r="G19" s="224"/>
      <c r="H19" s="224"/>
      <c r="I19" s="224"/>
    </row>
    <row r="20" spans="1:9" ht="15.75">
      <c r="A20" s="224"/>
      <c r="B20" s="224"/>
      <c r="C20" s="224"/>
      <c r="D20" s="224"/>
      <c r="E20" s="224"/>
      <c r="F20" s="224"/>
      <c r="G20" s="224"/>
      <c r="H20" s="224"/>
      <c r="I20" s="224"/>
    </row>
    <row r="21" spans="1:9" ht="15.75">
      <c r="A21" s="224"/>
      <c r="B21" s="224"/>
      <c r="C21" s="224"/>
      <c r="D21" s="224"/>
      <c r="E21" s="224"/>
      <c r="F21" s="224"/>
      <c r="G21" s="224"/>
      <c r="H21" s="224"/>
      <c r="I21" s="224"/>
    </row>
    <row r="22" spans="1:9" ht="15.75">
      <c r="A22" s="224"/>
      <c r="B22" s="224"/>
      <c r="C22" s="224"/>
      <c r="D22" s="224"/>
      <c r="E22" s="224"/>
      <c r="F22" s="224"/>
      <c r="G22" s="224"/>
      <c r="H22" s="224"/>
      <c r="I22" s="224"/>
    </row>
    <row r="23" spans="1:9" ht="15.75">
      <c r="A23" s="224"/>
      <c r="B23" s="224"/>
      <c r="C23" s="224"/>
      <c r="D23" s="224"/>
      <c r="E23" s="224"/>
      <c r="F23" s="224"/>
      <c r="G23" s="224"/>
      <c r="H23" s="224"/>
      <c r="I23" s="224"/>
    </row>
    <row r="24" spans="1:9" ht="15.75">
      <c r="A24" s="224"/>
      <c r="B24" s="224"/>
      <c r="C24" s="224"/>
      <c r="D24" s="224"/>
      <c r="E24" s="224"/>
      <c r="F24" s="224"/>
      <c r="G24" s="224"/>
      <c r="H24" s="224"/>
      <c r="I24" s="224"/>
    </row>
    <row r="25" spans="1:9" ht="15.75">
      <c r="A25" s="224"/>
      <c r="B25" s="224"/>
      <c r="C25" s="224"/>
      <c r="D25" s="224"/>
      <c r="E25" s="224"/>
      <c r="F25" s="224"/>
      <c r="G25" s="224"/>
      <c r="H25" s="224"/>
      <c r="I25" s="224"/>
    </row>
    <row r="26" spans="1:9" ht="15.75">
      <c r="A26" s="224"/>
      <c r="B26" s="224"/>
      <c r="C26" s="224"/>
      <c r="D26" s="224"/>
      <c r="E26" s="224"/>
      <c r="F26" s="224"/>
      <c r="G26" s="224"/>
      <c r="H26" s="224"/>
      <c r="I26" s="224"/>
    </row>
    <row r="27" spans="1:9" ht="15.75">
      <c r="A27" s="224"/>
      <c r="B27" s="224"/>
      <c r="C27" s="224"/>
      <c r="D27" s="224"/>
      <c r="E27" s="224"/>
      <c r="F27" s="224"/>
      <c r="G27" s="224"/>
      <c r="H27" s="224"/>
      <c r="I27" s="224"/>
    </row>
    <row r="28" spans="1:9" ht="15.75">
      <c r="A28" s="224"/>
      <c r="B28" s="224"/>
      <c r="C28" s="224"/>
      <c r="D28" s="224"/>
      <c r="E28" s="224"/>
      <c r="F28" s="224"/>
      <c r="G28" s="224"/>
      <c r="H28" s="224"/>
      <c r="I28" s="224"/>
    </row>
    <row r="29" spans="1:9" ht="15.75">
      <c r="A29" s="224"/>
      <c r="B29" s="224"/>
      <c r="C29" s="224"/>
      <c r="D29" s="224"/>
      <c r="E29" s="224"/>
      <c r="F29" s="224"/>
      <c r="G29" s="224"/>
      <c r="H29" s="224"/>
      <c r="I29" s="224"/>
    </row>
    <row r="30" spans="1:9" ht="15.75">
      <c r="A30" s="224"/>
      <c r="B30" s="224"/>
      <c r="C30" s="224"/>
      <c r="D30" s="224"/>
      <c r="E30" s="224"/>
      <c r="F30" s="224"/>
      <c r="G30" s="224"/>
      <c r="H30" s="224"/>
      <c r="I30" s="224"/>
    </row>
    <row r="31" spans="1:9" ht="15.75">
      <c r="A31" s="224"/>
      <c r="B31" s="224"/>
      <c r="C31" s="224"/>
      <c r="D31" s="224"/>
      <c r="E31" s="224"/>
      <c r="F31" s="224"/>
      <c r="G31" s="224"/>
      <c r="H31" s="224"/>
      <c r="I31" s="224"/>
    </row>
    <row r="32" spans="1:9" ht="15.75">
      <c r="A32" s="224"/>
      <c r="B32" s="224"/>
      <c r="C32" s="224"/>
      <c r="D32" s="224"/>
      <c r="E32" s="224"/>
      <c r="F32" s="224"/>
      <c r="G32" s="224"/>
      <c r="H32" s="224"/>
      <c r="I32" s="224"/>
    </row>
    <row r="33" spans="1:9" ht="15.75">
      <c r="A33" s="224"/>
      <c r="B33" s="224"/>
      <c r="C33" s="224"/>
      <c r="D33" s="224"/>
      <c r="E33" s="224"/>
      <c r="F33" s="224"/>
      <c r="G33" s="224"/>
      <c r="H33" s="224"/>
      <c r="I33" s="224"/>
    </row>
    <row r="34" spans="1:9" ht="120.75" customHeight="1">
      <c r="A34" s="224"/>
      <c r="B34" s="224"/>
      <c r="C34" s="224"/>
      <c r="D34" s="224"/>
      <c r="E34" s="224"/>
      <c r="F34" s="224"/>
      <c r="G34" s="224"/>
      <c r="H34" s="224"/>
      <c r="I34" s="224"/>
    </row>
  </sheetData>
  <sheetProtection/>
  <mergeCells count="1">
    <mergeCell ref="A1:I34"/>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A1" sqref="A1:D1"/>
    </sheetView>
  </sheetViews>
  <sheetFormatPr defaultColWidth="8.875" defaultRowHeight="15.75"/>
  <cols>
    <col min="1" max="1" width="28.50390625" style="100" customWidth="1"/>
    <col min="2" max="2" width="1.625" style="100" hidden="1" customWidth="1"/>
    <col min="3" max="3" width="6.625" style="100" customWidth="1"/>
    <col min="4" max="4" width="6.875" style="100" customWidth="1"/>
    <col min="5" max="5" width="2.625" style="100" customWidth="1"/>
    <col min="6" max="6" width="7.50390625" style="100" customWidth="1"/>
    <col min="7" max="7" width="5.875" style="100" customWidth="1"/>
    <col min="8" max="8" width="2.125" style="100" customWidth="1"/>
    <col min="9" max="10" width="5.50390625" style="100" customWidth="1"/>
    <col min="11" max="11" width="2.625" style="100" customWidth="1"/>
    <col min="12" max="16384" width="8.875" style="100" customWidth="1"/>
  </cols>
  <sheetData>
    <row r="1" spans="1:12" ht="15.75">
      <c r="A1" s="229" t="s">
        <v>275</v>
      </c>
      <c r="B1" s="229"/>
      <c r="C1" s="229"/>
      <c r="D1" s="229"/>
      <c r="E1" s="86"/>
      <c r="F1" s="98"/>
      <c r="G1" s="98"/>
      <c r="H1" s="98"/>
      <c r="I1" s="98"/>
      <c r="J1" s="98"/>
      <c r="K1" s="98"/>
      <c r="L1" s="99"/>
    </row>
    <row r="2" spans="1:12" ht="15.75">
      <c r="A2" s="87"/>
      <c r="B2" s="87" t="s">
        <v>244</v>
      </c>
      <c r="C2" s="88"/>
      <c r="D2" s="89"/>
      <c r="E2" s="89"/>
      <c r="F2" s="87"/>
      <c r="G2" s="87"/>
      <c r="H2" s="87"/>
      <c r="I2" s="87"/>
      <c r="J2" s="87"/>
      <c r="K2" s="87"/>
      <c r="L2" s="101"/>
    </row>
    <row r="3" spans="1:12" ht="15.75">
      <c r="A3" s="104" t="s">
        <v>147</v>
      </c>
      <c r="B3" s="104"/>
      <c r="C3" s="105"/>
      <c r="D3" s="105"/>
      <c r="E3" s="105"/>
      <c r="F3" s="105"/>
      <c r="G3" s="105"/>
      <c r="H3" s="105"/>
      <c r="I3" s="105"/>
      <c r="J3" s="105"/>
      <c r="K3" s="105"/>
      <c r="L3" s="106"/>
    </row>
    <row r="4" spans="1:12" ht="15.75">
      <c r="A4" s="105" t="s">
        <v>148</v>
      </c>
      <c r="B4" s="105"/>
      <c r="C4" s="90">
        <v>0.95</v>
      </c>
      <c r="D4" s="105"/>
      <c r="E4" s="105"/>
      <c r="F4" s="107"/>
      <c r="G4" s="105"/>
      <c r="H4" s="107"/>
      <c r="I4" s="107"/>
      <c r="J4" s="107"/>
      <c r="K4" s="107"/>
      <c r="L4" s="108"/>
    </row>
    <row r="5" spans="1:12" ht="15.75">
      <c r="A5" s="105" t="s">
        <v>149</v>
      </c>
      <c r="B5" s="105"/>
      <c r="C5" s="90">
        <v>0.01</v>
      </c>
      <c r="D5" s="105"/>
      <c r="E5" s="105"/>
      <c r="F5" s="107"/>
      <c r="G5" s="107"/>
      <c r="H5" s="105"/>
      <c r="I5" s="105"/>
      <c r="J5" s="105"/>
      <c r="K5" s="105"/>
      <c r="L5" s="106"/>
    </row>
    <row r="6" spans="1:12" ht="15.75">
      <c r="A6" s="105" t="s">
        <v>150</v>
      </c>
      <c r="B6" s="105"/>
      <c r="C6" s="90">
        <v>0.01</v>
      </c>
      <c r="D6" s="105"/>
      <c r="E6" s="107"/>
      <c r="F6" s="107"/>
      <c r="G6" s="107"/>
      <c r="H6" s="105"/>
      <c r="I6" s="105"/>
      <c r="J6" s="105"/>
      <c r="K6" s="105"/>
      <c r="L6" s="106"/>
    </row>
    <row r="7" spans="1:12" ht="15.75">
      <c r="A7" s="105" t="s">
        <v>151</v>
      </c>
      <c r="B7" s="105"/>
      <c r="C7" s="90">
        <v>0.18</v>
      </c>
      <c r="D7" s="105"/>
      <c r="E7" s="105"/>
      <c r="F7" s="107"/>
      <c r="G7" s="107"/>
      <c r="H7" s="105"/>
      <c r="I7" s="105"/>
      <c r="J7" s="105"/>
      <c r="K7" s="105"/>
      <c r="L7" s="106"/>
    </row>
    <row r="8" spans="1:12" ht="15.75">
      <c r="A8" s="105"/>
      <c r="B8" s="105"/>
      <c r="C8" s="105"/>
      <c r="D8" s="105"/>
      <c r="E8" s="105"/>
      <c r="F8" s="105"/>
      <c r="G8" s="105"/>
      <c r="H8" s="105"/>
      <c r="I8" s="105"/>
      <c r="J8" s="105"/>
      <c r="K8" s="105"/>
      <c r="L8" s="108"/>
    </row>
    <row r="9" spans="1:12" ht="15.75">
      <c r="A9" s="104" t="s">
        <v>152</v>
      </c>
      <c r="B9" s="104"/>
      <c r="C9" s="109" t="s">
        <v>153</v>
      </c>
      <c r="D9" s="109" t="s">
        <v>154</v>
      </c>
      <c r="E9" s="109"/>
      <c r="F9" s="109" t="s">
        <v>155</v>
      </c>
      <c r="G9" s="109" t="s">
        <v>154</v>
      </c>
      <c r="H9" s="105"/>
      <c r="I9" s="105"/>
      <c r="J9" s="105"/>
      <c r="K9" s="105"/>
      <c r="L9" s="110" t="s">
        <v>27</v>
      </c>
    </row>
    <row r="10" spans="1:12" ht="15.75">
      <c r="A10" s="111" t="s">
        <v>156</v>
      </c>
      <c r="B10" s="105"/>
      <c r="C10" s="91">
        <v>1.9</v>
      </c>
      <c r="D10" s="112" t="s">
        <v>157</v>
      </c>
      <c r="E10" s="113" t="s">
        <v>158</v>
      </c>
      <c r="F10" s="92">
        <v>525</v>
      </c>
      <c r="G10" s="112" t="s">
        <v>159</v>
      </c>
      <c r="H10" s="113" t="s">
        <v>158</v>
      </c>
      <c r="I10" s="114">
        <v>0.27</v>
      </c>
      <c r="J10" s="112" t="s">
        <v>160</v>
      </c>
      <c r="K10" s="115" t="s">
        <v>161</v>
      </c>
      <c r="L10" s="116">
        <f>F10*C10*I10</f>
        <v>269.32500000000005</v>
      </c>
    </row>
    <row r="11" spans="1:12" ht="15.75">
      <c r="A11" s="111" t="s">
        <v>162</v>
      </c>
      <c r="B11" s="105"/>
      <c r="C11" s="91">
        <v>2.1</v>
      </c>
      <c r="D11" s="112" t="s">
        <v>157</v>
      </c>
      <c r="E11" s="113" t="s">
        <v>158</v>
      </c>
      <c r="F11" s="92">
        <v>550</v>
      </c>
      <c r="G11" s="112" t="s">
        <v>159</v>
      </c>
      <c r="H11" s="113" t="s">
        <v>158</v>
      </c>
      <c r="I11" s="114">
        <f>C4*(1-C5)*0.5</f>
        <v>0.47025</v>
      </c>
      <c r="J11" s="112" t="s">
        <v>160</v>
      </c>
      <c r="K11" s="105" t="s">
        <v>163</v>
      </c>
      <c r="L11" s="117">
        <f>F11*C11*I11</f>
        <v>543.13875</v>
      </c>
    </row>
    <row r="12" spans="1:12" ht="15.75">
      <c r="A12" s="111" t="s">
        <v>164</v>
      </c>
      <c r="B12" s="105"/>
      <c r="C12" s="91">
        <v>0.38</v>
      </c>
      <c r="D12" s="112" t="s">
        <v>157</v>
      </c>
      <c r="E12" s="113" t="s">
        <v>158</v>
      </c>
      <c r="F12" s="92">
        <v>1350</v>
      </c>
      <c r="G12" s="112" t="s">
        <v>159</v>
      </c>
      <c r="H12" s="113" t="s">
        <v>158</v>
      </c>
      <c r="I12" s="114">
        <f>(C7-C6)</f>
        <v>0.16999999999999998</v>
      </c>
      <c r="J12" s="112" t="s">
        <v>160</v>
      </c>
      <c r="K12" s="115" t="s">
        <v>161</v>
      </c>
      <c r="L12" s="118">
        <f>F12*C12*I12</f>
        <v>87.21</v>
      </c>
    </row>
    <row r="13" spans="1:12" ht="15.75">
      <c r="A13" s="119" t="s">
        <v>165</v>
      </c>
      <c r="B13" s="104"/>
      <c r="C13" s="105"/>
      <c r="D13" s="112"/>
      <c r="E13" s="113"/>
      <c r="F13" s="120"/>
      <c r="G13" s="112"/>
      <c r="H13" s="115"/>
      <c r="I13" s="121"/>
      <c r="J13" s="112"/>
      <c r="K13" s="115"/>
      <c r="L13" s="116">
        <f>SUM(L10:L12)</f>
        <v>899.67375</v>
      </c>
    </row>
    <row r="14" spans="1:12" ht="15.75">
      <c r="A14" s="105"/>
      <c r="B14" s="105"/>
      <c r="C14" s="105"/>
      <c r="D14" s="112"/>
      <c r="E14" s="113"/>
      <c r="F14" s="120"/>
      <c r="G14" s="112"/>
      <c r="H14" s="115"/>
      <c r="I14" s="105"/>
      <c r="J14" s="112"/>
      <c r="K14" s="115"/>
      <c r="L14" s="122"/>
    </row>
    <row r="15" spans="1:12" ht="15.75">
      <c r="A15" s="104" t="s">
        <v>166</v>
      </c>
      <c r="B15" s="104"/>
      <c r="C15" s="105"/>
      <c r="D15" s="105"/>
      <c r="E15" s="105"/>
      <c r="F15" s="105"/>
      <c r="G15" s="105"/>
      <c r="H15" s="105"/>
      <c r="I15" s="105"/>
      <c r="J15" s="105"/>
      <c r="K15" s="105"/>
      <c r="L15" s="122" t="s">
        <v>167</v>
      </c>
    </row>
    <row r="16" spans="1:12" ht="15.75">
      <c r="A16" s="119" t="s">
        <v>168</v>
      </c>
      <c r="B16" s="104"/>
      <c r="C16" s="109" t="s">
        <v>153</v>
      </c>
      <c r="D16" s="109" t="s">
        <v>154</v>
      </c>
      <c r="E16" s="109"/>
      <c r="F16" s="109" t="s">
        <v>155</v>
      </c>
      <c r="G16" s="109" t="s">
        <v>154</v>
      </c>
      <c r="H16" s="105"/>
      <c r="I16" s="105"/>
      <c r="J16" s="112"/>
      <c r="K16" s="112"/>
      <c r="L16" s="122"/>
    </row>
    <row r="17" spans="1:12" ht="15.75">
      <c r="A17" s="93" t="s">
        <v>169</v>
      </c>
      <c r="B17" s="104"/>
      <c r="C17" s="91">
        <v>60</v>
      </c>
      <c r="D17" s="112" t="s">
        <v>43</v>
      </c>
      <c r="E17" s="113" t="s">
        <v>158</v>
      </c>
      <c r="F17" s="92">
        <v>2.5</v>
      </c>
      <c r="G17" s="112" t="s">
        <v>170</v>
      </c>
      <c r="H17" s="107"/>
      <c r="I17" s="107"/>
      <c r="J17" s="107"/>
      <c r="K17" s="115" t="s">
        <v>161</v>
      </c>
      <c r="L17" s="116">
        <f aca="true" t="shared" si="0" ref="L17:L24">C17*F17</f>
        <v>150</v>
      </c>
    </row>
    <row r="18" spans="1:12" ht="15.75">
      <c r="A18" s="93" t="s">
        <v>171</v>
      </c>
      <c r="B18" s="104"/>
      <c r="C18" s="91">
        <v>20</v>
      </c>
      <c r="D18" s="112" t="s">
        <v>43</v>
      </c>
      <c r="E18" s="113" t="s">
        <v>158</v>
      </c>
      <c r="F18" s="92">
        <v>2.5</v>
      </c>
      <c r="G18" s="112" t="s">
        <v>170</v>
      </c>
      <c r="H18" s="107"/>
      <c r="I18" s="107"/>
      <c r="J18" s="107"/>
      <c r="K18" s="115" t="s">
        <v>161</v>
      </c>
      <c r="L18" s="117">
        <f t="shared" si="0"/>
        <v>50</v>
      </c>
    </row>
    <row r="19" spans="1:12" ht="15.75">
      <c r="A19" s="93" t="s">
        <v>62</v>
      </c>
      <c r="B19" s="105"/>
      <c r="C19" s="91">
        <v>3.7</v>
      </c>
      <c r="D19" s="112" t="s">
        <v>172</v>
      </c>
      <c r="E19" s="113" t="s">
        <v>158</v>
      </c>
      <c r="F19" s="92">
        <v>4</v>
      </c>
      <c r="G19" s="112" t="s">
        <v>173</v>
      </c>
      <c r="H19" s="107"/>
      <c r="I19" s="107"/>
      <c r="J19" s="107"/>
      <c r="K19" s="115" t="s">
        <v>161</v>
      </c>
      <c r="L19" s="117">
        <f t="shared" si="0"/>
        <v>14.8</v>
      </c>
    </row>
    <row r="20" spans="1:12" ht="15.75">
      <c r="A20" s="93" t="s">
        <v>174</v>
      </c>
      <c r="B20" s="105"/>
      <c r="C20" s="91">
        <v>80</v>
      </c>
      <c r="D20" s="112" t="s">
        <v>175</v>
      </c>
      <c r="E20" s="113" t="s">
        <v>158</v>
      </c>
      <c r="F20" s="92">
        <v>0</v>
      </c>
      <c r="G20" s="112" t="s">
        <v>67</v>
      </c>
      <c r="H20" s="107"/>
      <c r="I20" s="107"/>
      <c r="J20" s="107"/>
      <c r="K20" s="115" t="s">
        <v>161</v>
      </c>
      <c r="L20" s="117">
        <f t="shared" si="0"/>
        <v>0</v>
      </c>
    </row>
    <row r="21" spans="1:12" ht="15.75">
      <c r="A21" s="93" t="s">
        <v>176</v>
      </c>
      <c r="B21" s="105"/>
      <c r="C21" s="91">
        <v>0.09</v>
      </c>
      <c r="D21" s="112" t="s">
        <v>157</v>
      </c>
      <c r="E21" s="113" t="s">
        <v>158</v>
      </c>
      <c r="F21" s="92">
        <v>60</v>
      </c>
      <c r="G21" s="112" t="s">
        <v>159</v>
      </c>
      <c r="H21" s="107"/>
      <c r="I21" s="107"/>
      <c r="J21" s="107"/>
      <c r="K21" s="115" t="s">
        <v>161</v>
      </c>
      <c r="L21" s="117">
        <f t="shared" si="0"/>
        <v>5.3999999999999995</v>
      </c>
    </row>
    <row r="22" spans="1:12" ht="15.75">
      <c r="A22" s="93" t="s">
        <v>177</v>
      </c>
      <c r="B22" s="105"/>
      <c r="C22" s="91">
        <v>0.16</v>
      </c>
      <c r="D22" s="112" t="s">
        <v>157</v>
      </c>
      <c r="E22" s="113" t="s">
        <v>158</v>
      </c>
      <c r="F22" s="92">
        <v>0</v>
      </c>
      <c r="G22" s="112" t="s">
        <v>159</v>
      </c>
      <c r="H22" s="107"/>
      <c r="I22" s="107"/>
      <c r="J22" s="107"/>
      <c r="K22" s="115" t="s">
        <v>161</v>
      </c>
      <c r="L22" s="117">
        <f t="shared" si="0"/>
        <v>0</v>
      </c>
    </row>
    <row r="23" spans="1:12" ht="15.75">
      <c r="A23" s="93" t="s">
        <v>131</v>
      </c>
      <c r="B23" s="105"/>
      <c r="C23" s="91">
        <v>112.5</v>
      </c>
      <c r="D23" s="112" t="s">
        <v>175</v>
      </c>
      <c r="E23" s="113" t="s">
        <v>158</v>
      </c>
      <c r="F23" s="92">
        <v>2.1</v>
      </c>
      <c r="G23" s="112" t="s">
        <v>67</v>
      </c>
      <c r="H23" s="107"/>
      <c r="I23" s="107"/>
      <c r="J23" s="107"/>
      <c r="K23" s="115" t="s">
        <v>161</v>
      </c>
      <c r="L23" s="117">
        <f t="shared" si="0"/>
        <v>236.25</v>
      </c>
    </row>
    <row r="24" spans="1:12" ht="15.75">
      <c r="A24" s="93" t="s">
        <v>178</v>
      </c>
      <c r="B24" s="105"/>
      <c r="C24" s="91">
        <v>3</v>
      </c>
      <c r="D24" s="112" t="s">
        <v>43</v>
      </c>
      <c r="E24" s="113" t="s">
        <v>158</v>
      </c>
      <c r="F24" s="92">
        <v>4</v>
      </c>
      <c r="G24" s="112" t="s">
        <v>170</v>
      </c>
      <c r="H24" s="107"/>
      <c r="I24" s="107"/>
      <c r="J24" s="107"/>
      <c r="K24" s="115" t="s">
        <v>161</v>
      </c>
      <c r="L24" s="117">
        <f t="shared" si="0"/>
        <v>12</v>
      </c>
    </row>
    <row r="25" spans="1:12" ht="15.75">
      <c r="A25" s="93" t="s">
        <v>179</v>
      </c>
      <c r="B25" s="105"/>
      <c r="C25" s="91"/>
      <c r="D25" s="112"/>
      <c r="E25" s="113"/>
      <c r="F25" s="92"/>
      <c r="G25" s="112"/>
      <c r="H25" s="107"/>
      <c r="I25" s="107"/>
      <c r="J25" s="107"/>
      <c r="K25" s="115"/>
      <c r="L25" s="94">
        <v>0</v>
      </c>
    </row>
    <row r="26" spans="1:12" ht="15.75">
      <c r="A26" s="119" t="s">
        <v>180</v>
      </c>
      <c r="B26" s="105"/>
      <c r="C26" s="105"/>
      <c r="D26" s="105"/>
      <c r="E26" s="105"/>
      <c r="F26" s="105"/>
      <c r="G26" s="105"/>
      <c r="H26" s="105"/>
      <c r="I26" s="105"/>
      <c r="J26" s="105"/>
      <c r="K26" s="105"/>
      <c r="L26" s="116">
        <f>SUM(L17:L25)</f>
        <v>468.45000000000005</v>
      </c>
    </row>
    <row r="27" spans="1:12" ht="15.75">
      <c r="A27" s="123"/>
      <c r="B27" s="107"/>
      <c r="C27" s="105"/>
      <c r="D27" s="105"/>
      <c r="E27" s="105"/>
      <c r="F27" s="105"/>
      <c r="G27" s="105"/>
      <c r="H27" s="105"/>
      <c r="I27" s="105"/>
      <c r="J27" s="105"/>
      <c r="K27" s="105"/>
      <c r="L27" s="122"/>
    </row>
    <row r="28" spans="1:12" ht="15.75">
      <c r="A28" s="93" t="s">
        <v>181</v>
      </c>
      <c r="B28" s="105"/>
      <c r="C28" s="105"/>
      <c r="D28" s="105"/>
      <c r="E28" s="105"/>
      <c r="F28" s="105"/>
      <c r="G28" s="105"/>
      <c r="H28" s="105"/>
      <c r="I28" s="105"/>
      <c r="J28" s="105"/>
      <c r="K28" s="105"/>
      <c r="L28" s="95">
        <v>25</v>
      </c>
    </row>
    <row r="29" spans="1:12" ht="15.75">
      <c r="A29" s="93" t="s">
        <v>182</v>
      </c>
      <c r="B29" s="105"/>
      <c r="C29" s="105"/>
      <c r="D29" s="105"/>
      <c r="E29" s="105"/>
      <c r="F29" s="105"/>
      <c r="G29" s="105"/>
      <c r="H29" s="105"/>
      <c r="I29" s="105"/>
      <c r="J29" s="105"/>
      <c r="K29" s="105"/>
      <c r="L29" s="96">
        <v>15</v>
      </c>
    </row>
    <row r="30" spans="1:12" ht="15.75">
      <c r="A30" s="93" t="s">
        <v>183</v>
      </c>
      <c r="B30" s="105"/>
      <c r="C30" s="105"/>
      <c r="D30" s="105"/>
      <c r="E30" s="105"/>
      <c r="F30" s="105"/>
      <c r="G30" s="105"/>
      <c r="H30" s="105"/>
      <c r="I30" s="105"/>
      <c r="J30" s="105"/>
      <c r="K30" s="105"/>
      <c r="L30" s="96">
        <v>20</v>
      </c>
    </row>
    <row r="31" spans="1:12" ht="15.75">
      <c r="A31" s="93" t="s">
        <v>179</v>
      </c>
      <c r="B31" s="105"/>
      <c r="C31" s="105"/>
      <c r="D31" s="105"/>
      <c r="E31" s="105"/>
      <c r="F31" s="105"/>
      <c r="G31" s="105"/>
      <c r="H31" s="105"/>
      <c r="I31" s="105"/>
      <c r="J31" s="105"/>
      <c r="K31" s="105"/>
      <c r="L31" s="96">
        <v>0</v>
      </c>
    </row>
    <row r="32" spans="1:12" ht="15.75">
      <c r="A32" s="111" t="s">
        <v>184</v>
      </c>
      <c r="B32" s="105"/>
      <c r="C32" s="90">
        <v>0.09</v>
      </c>
      <c r="D32" s="112"/>
      <c r="E32" s="113" t="s">
        <v>158</v>
      </c>
      <c r="F32" s="97">
        <v>6</v>
      </c>
      <c r="G32" s="230" t="s">
        <v>185</v>
      </c>
      <c r="H32" s="230"/>
      <c r="I32" s="107"/>
      <c r="J32" s="107"/>
      <c r="K32" s="115" t="s">
        <v>161</v>
      </c>
      <c r="L32" s="117">
        <f>((L26+L28+L29+L30+L31)*C32*F32)/12</f>
        <v>23.780250000000006</v>
      </c>
    </row>
    <row r="33" spans="1:12" ht="15.75">
      <c r="A33" s="111" t="s">
        <v>186</v>
      </c>
      <c r="B33" s="105"/>
      <c r="C33" s="91">
        <v>14</v>
      </c>
      <c r="D33" s="112" t="s">
        <v>187</v>
      </c>
      <c r="E33" s="113" t="s">
        <v>158</v>
      </c>
      <c r="F33" s="92">
        <v>8</v>
      </c>
      <c r="G33" s="112" t="s">
        <v>188</v>
      </c>
      <c r="H33" s="107"/>
      <c r="I33" s="107"/>
      <c r="J33" s="107"/>
      <c r="K33" s="115" t="s">
        <v>161</v>
      </c>
      <c r="L33" s="117">
        <f>C33*F33</f>
        <v>112</v>
      </c>
    </row>
    <row r="34" spans="1:12" ht="15.75">
      <c r="A34" s="111"/>
      <c r="B34" s="105"/>
      <c r="C34" s="91"/>
      <c r="D34" s="112"/>
      <c r="E34" s="113"/>
      <c r="F34" s="92"/>
      <c r="G34" s="112"/>
      <c r="H34" s="107"/>
      <c r="I34" s="107"/>
      <c r="J34" s="107"/>
      <c r="K34" s="115"/>
      <c r="L34" s="124"/>
    </row>
    <row r="35" spans="1:12" ht="15.75">
      <c r="A35" s="119" t="s">
        <v>189</v>
      </c>
      <c r="B35" s="105"/>
      <c r="C35" s="105"/>
      <c r="D35" s="105"/>
      <c r="E35" s="105"/>
      <c r="F35" s="105"/>
      <c r="G35" s="105"/>
      <c r="H35" s="105"/>
      <c r="I35" s="105"/>
      <c r="J35" s="105"/>
      <c r="K35" s="105"/>
      <c r="L35" s="116">
        <f>L26+L28+L29+L30+L31+L32+L33</f>
        <v>664.2302500000001</v>
      </c>
    </row>
    <row r="36" spans="1:12" ht="15.75">
      <c r="A36" s="125"/>
      <c r="B36" s="105"/>
      <c r="C36" s="105"/>
      <c r="D36" s="105"/>
      <c r="E36" s="105"/>
      <c r="F36" s="105"/>
      <c r="G36" s="105"/>
      <c r="H36" s="105"/>
      <c r="I36" s="105"/>
      <c r="J36" s="105"/>
      <c r="K36" s="105"/>
      <c r="L36" s="122"/>
    </row>
    <row r="37" spans="1:12" ht="15.75">
      <c r="A37" s="119" t="s">
        <v>190</v>
      </c>
      <c r="B37" s="105"/>
      <c r="C37" s="105"/>
      <c r="D37" s="105"/>
      <c r="E37" s="105"/>
      <c r="F37" s="105"/>
      <c r="G37" s="105"/>
      <c r="H37" s="105"/>
      <c r="I37" s="105"/>
      <c r="J37" s="105"/>
      <c r="K37" s="105"/>
      <c r="L37" s="116">
        <f>L13-L35</f>
        <v>235.44349999999997</v>
      </c>
    </row>
    <row r="38" spans="1:12" ht="15.75">
      <c r="A38" s="105"/>
      <c r="B38" s="105"/>
      <c r="C38" s="105"/>
      <c r="D38" s="105"/>
      <c r="E38" s="105"/>
      <c r="F38" s="105"/>
      <c r="G38" s="105"/>
      <c r="H38" s="105"/>
      <c r="I38" s="105"/>
      <c r="J38" s="105"/>
      <c r="K38" s="105"/>
      <c r="L38" s="122"/>
    </row>
    <row r="39" spans="1:12" ht="15.75">
      <c r="A39" s="104" t="s">
        <v>191</v>
      </c>
      <c r="B39" s="104"/>
      <c r="C39" s="105"/>
      <c r="D39" s="105"/>
      <c r="E39" s="105"/>
      <c r="F39" s="105"/>
      <c r="G39" s="105"/>
      <c r="H39" s="105"/>
      <c r="I39" s="105"/>
      <c r="J39" s="105"/>
      <c r="K39" s="105"/>
      <c r="L39" s="122"/>
    </row>
    <row r="40" spans="1:12" ht="15.75">
      <c r="A40" s="126" t="s">
        <v>192</v>
      </c>
      <c r="B40" s="105"/>
      <c r="C40" s="105"/>
      <c r="D40" s="105"/>
      <c r="E40" s="105"/>
      <c r="F40" s="105"/>
      <c r="G40" s="105"/>
      <c r="H40" s="105"/>
      <c r="I40" s="105"/>
      <c r="J40" s="105"/>
      <c r="K40" s="105"/>
      <c r="L40" s="95">
        <v>65.1</v>
      </c>
    </row>
    <row r="41" spans="1:12" ht="15.75">
      <c r="A41" s="111" t="s">
        <v>193</v>
      </c>
      <c r="B41" s="105"/>
      <c r="C41" s="105"/>
      <c r="D41" s="105"/>
      <c r="E41" s="105"/>
      <c r="F41" s="105"/>
      <c r="G41" s="105"/>
      <c r="H41" s="105"/>
      <c r="I41" s="105"/>
      <c r="J41" s="105"/>
      <c r="K41" s="105"/>
      <c r="L41" s="96">
        <v>108.2</v>
      </c>
    </row>
    <row r="42" spans="1:12" ht="15.75">
      <c r="A42" s="111" t="s">
        <v>194</v>
      </c>
      <c r="B42" s="105"/>
      <c r="C42" s="105"/>
      <c r="D42" s="105"/>
      <c r="E42" s="105"/>
      <c r="F42" s="105"/>
      <c r="G42" s="105"/>
      <c r="H42" s="105"/>
      <c r="I42" s="105"/>
      <c r="J42" s="105"/>
      <c r="K42" s="105"/>
      <c r="L42" s="94">
        <v>12</v>
      </c>
    </row>
    <row r="43" spans="1:12" ht="15.75">
      <c r="A43" s="111"/>
      <c r="B43" s="105"/>
      <c r="C43" s="105"/>
      <c r="D43" s="105"/>
      <c r="E43" s="105"/>
      <c r="F43" s="105"/>
      <c r="G43" s="105"/>
      <c r="H43" s="105"/>
      <c r="I43" s="105"/>
      <c r="J43" s="105"/>
      <c r="K43" s="105"/>
      <c r="L43" s="94"/>
    </row>
    <row r="44" spans="1:12" ht="15.75">
      <c r="A44" s="119" t="s">
        <v>195</v>
      </c>
      <c r="B44" s="105"/>
      <c r="C44" s="105"/>
      <c r="D44" s="105"/>
      <c r="E44" s="105"/>
      <c r="F44" s="105"/>
      <c r="G44" s="105"/>
      <c r="H44" s="105"/>
      <c r="I44" s="105"/>
      <c r="J44" s="105"/>
      <c r="K44" s="105"/>
      <c r="L44" s="116">
        <f>SUM(L40:L42)</f>
        <v>185.3</v>
      </c>
    </row>
    <row r="45" spans="1:12" ht="15.75">
      <c r="A45" s="105"/>
      <c r="B45" s="105"/>
      <c r="C45" s="105"/>
      <c r="D45" s="105"/>
      <c r="E45" s="105"/>
      <c r="F45" s="105"/>
      <c r="G45" s="105"/>
      <c r="H45" s="105"/>
      <c r="I45" s="105"/>
      <c r="J45" s="105"/>
      <c r="K45" s="105"/>
      <c r="L45" s="122"/>
    </row>
    <row r="46" spans="1:12" ht="15.75">
      <c r="A46" s="104" t="s">
        <v>196</v>
      </c>
      <c r="B46" s="104"/>
      <c r="C46" s="105"/>
      <c r="D46" s="105"/>
      <c r="E46" s="105"/>
      <c r="F46" s="105"/>
      <c r="G46" s="105"/>
      <c r="H46" s="105"/>
      <c r="I46" s="105"/>
      <c r="J46" s="105"/>
      <c r="K46" s="105"/>
      <c r="L46" s="116">
        <f>L35+L44</f>
        <v>849.53025</v>
      </c>
    </row>
    <row r="47" spans="1:12" ht="15.75">
      <c r="A47" s="105"/>
      <c r="B47" s="105"/>
      <c r="C47" s="105"/>
      <c r="D47" s="105"/>
      <c r="E47" s="105"/>
      <c r="F47" s="105"/>
      <c r="G47" s="105"/>
      <c r="H47" s="105"/>
      <c r="I47" s="105"/>
      <c r="J47" s="105"/>
      <c r="K47" s="105"/>
      <c r="L47" s="122" t="s">
        <v>167</v>
      </c>
    </row>
    <row r="48" spans="1:12" ht="15.75">
      <c r="A48" s="104" t="s">
        <v>197</v>
      </c>
      <c r="B48" s="104"/>
      <c r="C48" s="105"/>
      <c r="D48" s="105"/>
      <c r="E48" s="105"/>
      <c r="F48" s="105"/>
      <c r="G48" s="105"/>
      <c r="H48" s="105"/>
      <c r="I48" s="105"/>
      <c r="J48" s="105"/>
      <c r="K48" s="105"/>
      <c r="L48" s="116">
        <f>L13-L46</f>
        <v>50.14350000000002</v>
      </c>
    </row>
    <row r="49" spans="2:6" ht="15.75">
      <c r="B49" s="102"/>
      <c r="F49" s="103"/>
    </row>
    <row r="50" spans="1:6" ht="15.75">
      <c r="A50" s="102"/>
      <c r="F50" s="103"/>
    </row>
    <row r="51" spans="2:6" ht="15.75">
      <c r="B51" s="102"/>
      <c r="F51" s="103"/>
    </row>
  </sheetData>
  <sheetProtection/>
  <mergeCells count="2">
    <mergeCell ref="A1:D1"/>
    <mergeCell ref="G32:H32"/>
  </mergeCells>
  <printOptions/>
  <pageMargins left="0.75" right="0.75" top="1" bottom="1" header="0.5" footer="0.5"/>
  <pageSetup fitToHeight="1" fitToWidth="1" orientation="portrait" scale="81"/>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D1"/>
    </sheetView>
  </sheetViews>
  <sheetFormatPr defaultColWidth="8.875" defaultRowHeight="15.75"/>
  <cols>
    <col min="1" max="1" width="23.625" style="100" customWidth="1"/>
    <col min="2" max="2" width="1.12109375" style="100" hidden="1" customWidth="1"/>
    <col min="3" max="3" width="6.625" style="100" customWidth="1"/>
    <col min="4" max="4" width="7.125" style="100" customWidth="1"/>
    <col min="5" max="5" width="1.625" style="100" customWidth="1"/>
    <col min="6" max="6" width="10.50390625" style="100" bestFit="1" customWidth="1"/>
    <col min="7" max="7" width="5.875" style="100" customWidth="1"/>
    <col min="8" max="9" width="3.625" style="100" customWidth="1"/>
    <col min="10" max="10" width="4.875" style="100" customWidth="1"/>
    <col min="11" max="11" width="2.125" style="100" customWidth="1"/>
    <col min="12" max="16384" width="8.875" style="100" customWidth="1"/>
  </cols>
  <sheetData>
    <row r="1" spans="1:12" ht="15.75">
      <c r="A1" s="231" t="s">
        <v>274</v>
      </c>
      <c r="B1" s="231"/>
      <c r="C1" s="231"/>
      <c r="D1" s="231"/>
      <c r="E1" s="128"/>
      <c r="F1" s="129"/>
      <c r="G1" s="129"/>
      <c r="H1" s="129"/>
      <c r="I1" s="129"/>
      <c r="J1" s="129"/>
      <c r="K1" s="129"/>
      <c r="L1" s="130"/>
    </row>
    <row r="2" spans="1:12" ht="15.75">
      <c r="A2" s="131"/>
      <c r="B2" s="131" t="s">
        <v>244</v>
      </c>
      <c r="C2" s="132"/>
      <c r="D2" s="133"/>
      <c r="E2" s="133"/>
      <c r="F2" s="131"/>
      <c r="G2" s="131"/>
      <c r="H2" s="131"/>
      <c r="I2" s="131"/>
      <c r="J2" s="131"/>
      <c r="K2" s="131"/>
      <c r="L2" s="134"/>
    </row>
    <row r="3" spans="1:12" ht="15.75">
      <c r="A3" s="104" t="s">
        <v>147</v>
      </c>
      <c r="B3" s="104"/>
      <c r="C3" s="105"/>
      <c r="D3" s="105"/>
      <c r="E3" s="105"/>
      <c r="F3" s="105"/>
      <c r="G3" s="105"/>
      <c r="H3" s="105"/>
      <c r="I3" s="105"/>
      <c r="J3" s="105"/>
      <c r="K3" s="105"/>
      <c r="L3" s="106"/>
    </row>
    <row r="4" spans="1:12" ht="15.75">
      <c r="A4" s="105" t="s">
        <v>148</v>
      </c>
      <c r="B4" s="105"/>
      <c r="C4" s="90">
        <v>0.95</v>
      </c>
      <c r="D4" s="105"/>
      <c r="E4" s="105"/>
      <c r="F4" s="107"/>
      <c r="G4" s="105"/>
      <c r="H4" s="107"/>
      <c r="I4" s="107"/>
      <c r="J4" s="107"/>
      <c r="K4" s="107"/>
      <c r="L4" s="108"/>
    </row>
    <row r="5" spans="1:12" ht="15.75">
      <c r="A5" s="105" t="s">
        <v>149</v>
      </c>
      <c r="B5" s="105"/>
      <c r="C5" s="90">
        <v>0</v>
      </c>
      <c r="D5" s="105"/>
      <c r="E5" s="105"/>
      <c r="F5" s="107"/>
      <c r="G5" s="107"/>
      <c r="H5" s="105"/>
      <c r="I5" s="105"/>
      <c r="J5" s="105"/>
      <c r="K5" s="105"/>
      <c r="L5" s="106"/>
    </row>
    <row r="6" spans="1:12" ht="15.75">
      <c r="A6" s="105" t="s">
        <v>150</v>
      </c>
      <c r="B6" s="105"/>
      <c r="C6" s="90">
        <v>0.02</v>
      </c>
      <c r="D6" s="105"/>
      <c r="E6" s="107"/>
      <c r="F6" s="107"/>
      <c r="G6" s="107"/>
      <c r="H6" s="105"/>
      <c r="I6" s="105"/>
      <c r="J6" s="105"/>
      <c r="K6" s="105"/>
      <c r="L6" s="106"/>
    </row>
    <row r="7" spans="1:12" ht="15.75">
      <c r="A7" s="105" t="s">
        <v>151</v>
      </c>
      <c r="B7" s="105"/>
      <c r="C7" s="90">
        <v>0.2</v>
      </c>
      <c r="D7" s="105"/>
      <c r="E7" s="105"/>
      <c r="F7" s="107"/>
      <c r="G7" s="107"/>
      <c r="H7" s="105"/>
      <c r="I7" s="105"/>
      <c r="J7" s="105"/>
      <c r="K7" s="105"/>
      <c r="L7" s="106"/>
    </row>
    <row r="8" spans="1:12" ht="15.75">
      <c r="A8" s="105"/>
      <c r="B8" s="105"/>
      <c r="C8" s="105"/>
      <c r="D8" s="105"/>
      <c r="E8" s="105"/>
      <c r="F8" s="105"/>
      <c r="G8" s="105"/>
      <c r="H8" s="105"/>
      <c r="I8" s="105"/>
      <c r="J8" s="105"/>
      <c r="K8" s="105"/>
      <c r="L8" s="108"/>
    </row>
    <row r="9" spans="1:12" ht="15.75">
      <c r="A9" s="104" t="s">
        <v>152</v>
      </c>
      <c r="B9" s="104"/>
      <c r="C9" s="109" t="s">
        <v>153</v>
      </c>
      <c r="D9" s="109" t="s">
        <v>154</v>
      </c>
      <c r="E9" s="109"/>
      <c r="F9" s="109" t="s">
        <v>155</v>
      </c>
      <c r="G9" s="109" t="s">
        <v>154</v>
      </c>
      <c r="H9" s="105"/>
      <c r="I9" s="105"/>
      <c r="J9" s="105"/>
      <c r="K9" s="105"/>
      <c r="L9" s="110" t="s">
        <v>27</v>
      </c>
    </row>
    <row r="10" spans="1:12" ht="15.75">
      <c r="A10" s="111" t="s">
        <v>156</v>
      </c>
      <c r="B10" s="105"/>
      <c r="C10" s="91">
        <v>1.2</v>
      </c>
      <c r="D10" s="112" t="s">
        <v>157</v>
      </c>
      <c r="E10" s="113" t="s">
        <v>158</v>
      </c>
      <c r="F10" s="92">
        <v>1000</v>
      </c>
      <c r="G10" s="112" t="s">
        <v>159</v>
      </c>
      <c r="H10" s="113" t="s">
        <v>158</v>
      </c>
      <c r="I10" s="114">
        <f>(0.5*(C4)*(1-C5)-(C7)/(1-C6))</f>
        <v>0.27091836734693875</v>
      </c>
      <c r="J10" s="112" t="s">
        <v>160</v>
      </c>
      <c r="K10" s="115" t="s">
        <v>161</v>
      </c>
      <c r="L10" s="116">
        <f>F10*C10*I10</f>
        <v>325.1020408163265</v>
      </c>
    </row>
    <row r="11" spans="1:12" ht="15.75">
      <c r="A11" s="111" t="s">
        <v>162</v>
      </c>
      <c r="B11" s="105"/>
      <c r="C11" s="91">
        <v>1.35</v>
      </c>
      <c r="D11" s="112" t="s">
        <v>157</v>
      </c>
      <c r="E11" s="113" t="s">
        <v>158</v>
      </c>
      <c r="F11" s="92">
        <v>1100</v>
      </c>
      <c r="G11" s="112" t="s">
        <v>159</v>
      </c>
      <c r="H11" s="113" t="s">
        <v>158</v>
      </c>
      <c r="I11" s="114">
        <f>C4*(1-C5)*0.5</f>
        <v>0.475</v>
      </c>
      <c r="J11" s="112" t="s">
        <v>160</v>
      </c>
      <c r="K11" s="105" t="s">
        <v>163</v>
      </c>
      <c r="L11" s="117">
        <f>F11*C11*I11</f>
        <v>705.375</v>
      </c>
    </row>
    <row r="12" spans="1:12" ht="15.75">
      <c r="A12" s="111" t="s">
        <v>164</v>
      </c>
      <c r="B12" s="105"/>
      <c r="C12" s="91">
        <v>0.55</v>
      </c>
      <c r="D12" s="112" t="s">
        <v>157</v>
      </c>
      <c r="E12" s="113" t="s">
        <v>158</v>
      </c>
      <c r="F12" s="92">
        <v>1250</v>
      </c>
      <c r="G12" s="112" t="s">
        <v>159</v>
      </c>
      <c r="H12" s="113" t="s">
        <v>158</v>
      </c>
      <c r="I12" s="114">
        <f>(C7-C6)</f>
        <v>0.18000000000000002</v>
      </c>
      <c r="J12" s="112" t="s">
        <v>160</v>
      </c>
      <c r="K12" s="115" t="s">
        <v>161</v>
      </c>
      <c r="L12" s="118">
        <f>F12*C12*I12</f>
        <v>123.75000000000001</v>
      </c>
    </row>
    <row r="13" spans="1:12" ht="15.75">
      <c r="A13" s="119" t="s">
        <v>165</v>
      </c>
      <c r="B13" s="104"/>
      <c r="C13" s="105"/>
      <c r="D13" s="112"/>
      <c r="E13" s="113"/>
      <c r="F13" s="120"/>
      <c r="G13" s="112"/>
      <c r="H13" s="115"/>
      <c r="I13" s="121"/>
      <c r="J13" s="112"/>
      <c r="K13" s="115"/>
      <c r="L13" s="116">
        <f>SUM(L10:L12)</f>
        <v>1154.2270408163265</v>
      </c>
    </row>
    <row r="14" spans="1:12" ht="15.75">
      <c r="A14" s="105"/>
      <c r="B14" s="105"/>
      <c r="C14" s="105"/>
      <c r="D14" s="112"/>
      <c r="E14" s="113"/>
      <c r="F14" s="120"/>
      <c r="G14" s="112"/>
      <c r="H14" s="115"/>
      <c r="I14" s="105"/>
      <c r="J14" s="112"/>
      <c r="K14" s="115"/>
      <c r="L14" s="122"/>
    </row>
    <row r="15" spans="1:12" ht="15.75">
      <c r="A15" s="104" t="s">
        <v>166</v>
      </c>
      <c r="B15" s="104"/>
      <c r="C15" s="105"/>
      <c r="D15" s="105"/>
      <c r="E15" s="105"/>
      <c r="F15" s="105"/>
      <c r="G15" s="105"/>
      <c r="H15" s="105"/>
      <c r="I15" s="105"/>
      <c r="J15" s="105"/>
      <c r="K15" s="105"/>
      <c r="L15" s="122" t="s">
        <v>167</v>
      </c>
    </row>
    <row r="16" spans="1:12" ht="15.75">
      <c r="A16" s="119" t="s">
        <v>168</v>
      </c>
      <c r="B16" s="104"/>
      <c r="C16" s="109" t="s">
        <v>153</v>
      </c>
      <c r="D16" s="109" t="s">
        <v>154</v>
      </c>
      <c r="E16" s="109"/>
      <c r="F16" s="109" t="s">
        <v>155</v>
      </c>
      <c r="G16" s="109" t="s">
        <v>154</v>
      </c>
      <c r="H16" s="105"/>
      <c r="I16" s="105"/>
      <c r="J16" s="112"/>
      <c r="K16" s="112"/>
      <c r="L16" s="122"/>
    </row>
    <row r="17" spans="1:12" ht="15.75">
      <c r="A17" s="93" t="s">
        <v>169</v>
      </c>
      <c r="B17" s="104"/>
      <c r="C17" s="91">
        <v>50</v>
      </c>
      <c r="D17" s="112" t="s">
        <v>43</v>
      </c>
      <c r="E17" s="113" t="s">
        <v>158</v>
      </c>
      <c r="F17" s="92">
        <v>2.5</v>
      </c>
      <c r="G17" s="112" t="s">
        <v>170</v>
      </c>
      <c r="H17" s="107"/>
      <c r="I17" s="107"/>
      <c r="J17" s="107"/>
      <c r="K17" s="115" t="s">
        <v>161</v>
      </c>
      <c r="L17" s="116">
        <f aca="true" t="shared" si="0" ref="L17:L24">C17*F17</f>
        <v>125</v>
      </c>
    </row>
    <row r="18" spans="1:12" ht="15.75">
      <c r="A18" s="93" t="s">
        <v>171</v>
      </c>
      <c r="B18" s="104"/>
      <c r="C18" s="91">
        <v>20</v>
      </c>
      <c r="D18" s="112" t="s">
        <v>43</v>
      </c>
      <c r="E18" s="113" t="s">
        <v>158</v>
      </c>
      <c r="F18" s="92">
        <v>2.5</v>
      </c>
      <c r="G18" s="112" t="s">
        <v>170</v>
      </c>
      <c r="H18" s="107"/>
      <c r="I18" s="107"/>
      <c r="J18" s="107"/>
      <c r="K18" s="115" t="s">
        <v>161</v>
      </c>
      <c r="L18" s="117">
        <f t="shared" si="0"/>
        <v>50</v>
      </c>
    </row>
    <row r="19" spans="1:12" ht="15.75">
      <c r="A19" s="93" t="s">
        <v>62</v>
      </c>
      <c r="B19" s="105"/>
      <c r="C19" s="91">
        <v>3.75</v>
      </c>
      <c r="D19" s="112" t="s">
        <v>172</v>
      </c>
      <c r="E19" s="113" t="s">
        <v>158</v>
      </c>
      <c r="F19" s="92">
        <v>56</v>
      </c>
      <c r="G19" s="112" t="s">
        <v>173</v>
      </c>
      <c r="H19" s="107"/>
      <c r="I19" s="107"/>
      <c r="J19" s="107"/>
      <c r="K19" s="115" t="s">
        <v>161</v>
      </c>
      <c r="L19" s="117">
        <f t="shared" si="0"/>
        <v>210</v>
      </c>
    </row>
    <row r="20" spans="1:12" ht="15.75">
      <c r="A20" s="93" t="s">
        <v>174</v>
      </c>
      <c r="B20" s="105"/>
      <c r="C20" s="91">
        <v>80</v>
      </c>
      <c r="D20" s="112" t="s">
        <v>175</v>
      </c>
      <c r="E20" s="113" t="s">
        <v>158</v>
      </c>
      <c r="F20" s="92">
        <v>1.05</v>
      </c>
      <c r="G20" s="112" t="s">
        <v>67</v>
      </c>
      <c r="H20" s="107"/>
      <c r="I20" s="107"/>
      <c r="J20" s="107"/>
      <c r="K20" s="115" t="s">
        <v>161</v>
      </c>
      <c r="L20" s="117">
        <f t="shared" si="0"/>
        <v>84</v>
      </c>
    </row>
    <row r="21" spans="1:12" ht="15.75">
      <c r="A21" s="93" t="s">
        <v>176</v>
      </c>
      <c r="B21" s="105"/>
      <c r="C21" s="91">
        <v>0.09</v>
      </c>
      <c r="D21" s="112" t="s">
        <v>157</v>
      </c>
      <c r="E21" s="113" t="s">
        <v>158</v>
      </c>
      <c r="F21" s="92">
        <v>60</v>
      </c>
      <c r="G21" s="112" t="s">
        <v>159</v>
      </c>
      <c r="H21" s="107"/>
      <c r="I21" s="107"/>
      <c r="J21" s="107"/>
      <c r="K21" s="115" t="s">
        <v>161</v>
      </c>
      <c r="L21" s="117">
        <f t="shared" si="0"/>
        <v>5.3999999999999995</v>
      </c>
    </row>
    <row r="22" spans="1:12" ht="15.75">
      <c r="A22" s="93" t="s">
        <v>177</v>
      </c>
      <c r="B22" s="105"/>
      <c r="C22" s="91">
        <v>0.16</v>
      </c>
      <c r="D22" s="112" t="s">
        <v>157</v>
      </c>
      <c r="E22" s="113" t="s">
        <v>158</v>
      </c>
      <c r="F22" s="92">
        <v>128</v>
      </c>
      <c r="G22" s="112" t="s">
        <v>159</v>
      </c>
      <c r="H22" s="107"/>
      <c r="I22" s="107"/>
      <c r="J22" s="107"/>
      <c r="K22" s="115" t="s">
        <v>161</v>
      </c>
      <c r="L22" s="117">
        <f t="shared" si="0"/>
        <v>20.48</v>
      </c>
    </row>
    <row r="23" spans="1:12" ht="15.75">
      <c r="A23" s="93" t="s">
        <v>131</v>
      </c>
      <c r="B23" s="105"/>
      <c r="C23" s="91">
        <v>112.5</v>
      </c>
      <c r="D23" s="112" t="s">
        <v>175</v>
      </c>
      <c r="E23" s="113" t="s">
        <v>158</v>
      </c>
      <c r="F23" s="92">
        <v>1.5</v>
      </c>
      <c r="G23" s="112" t="s">
        <v>67</v>
      </c>
      <c r="H23" s="107"/>
      <c r="I23" s="107"/>
      <c r="J23" s="107"/>
      <c r="K23" s="115" t="s">
        <v>161</v>
      </c>
      <c r="L23" s="117">
        <f t="shared" si="0"/>
        <v>168.75</v>
      </c>
    </row>
    <row r="24" spans="1:12" ht="15.75">
      <c r="A24" s="93" t="s">
        <v>178</v>
      </c>
      <c r="B24" s="105"/>
      <c r="C24" s="91">
        <v>3</v>
      </c>
      <c r="D24" s="112" t="s">
        <v>43</v>
      </c>
      <c r="E24" s="113" t="s">
        <v>158</v>
      </c>
      <c r="F24" s="92">
        <v>4</v>
      </c>
      <c r="G24" s="112" t="s">
        <v>170</v>
      </c>
      <c r="H24" s="107"/>
      <c r="I24" s="107"/>
      <c r="J24" s="107"/>
      <c r="K24" s="115" t="s">
        <v>161</v>
      </c>
      <c r="L24" s="117">
        <f t="shared" si="0"/>
        <v>12</v>
      </c>
    </row>
    <row r="25" spans="1:12" ht="15.75">
      <c r="A25" s="93" t="s">
        <v>179</v>
      </c>
      <c r="B25" s="105"/>
      <c r="C25" s="91"/>
      <c r="D25" s="112"/>
      <c r="E25" s="113"/>
      <c r="F25" s="92"/>
      <c r="G25" s="112"/>
      <c r="H25" s="107"/>
      <c r="I25" s="107"/>
      <c r="J25" s="107"/>
      <c r="K25" s="115"/>
      <c r="L25" s="94">
        <v>0</v>
      </c>
    </row>
    <row r="26" spans="1:12" ht="15.75">
      <c r="A26" s="119" t="s">
        <v>180</v>
      </c>
      <c r="B26" s="105"/>
      <c r="C26" s="105"/>
      <c r="D26" s="105"/>
      <c r="E26" s="105"/>
      <c r="F26" s="105"/>
      <c r="G26" s="105"/>
      <c r="H26" s="105"/>
      <c r="I26" s="105"/>
      <c r="J26" s="105"/>
      <c r="K26" s="105"/>
      <c r="L26" s="116">
        <f>SUM(L17:L25)</f>
        <v>675.63</v>
      </c>
    </row>
    <row r="27" spans="1:12" ht="15.75">
      <c r="A27" s="123"/>
      <c r="B27" s="107"/>
      <c r="C27" s="105"/>
      <c r="D27" s="105"/>
      <c r="E27" s="105"/>
      <c r="F27" s="105"/>
      <c r="G27" s="105"/>
      <c r="H27" s="105"/>
      <c r="I27" s="105"/>
      <c r="J27" s="105"/>
      <c r="K27" s="105"/>
      <c r="L27" s="122"/>
    </row>
    <row r="28" spans="1:12" ht="15.75">
      <c r="A28" s="93" t="s">
        <v>181</v>
      </c>
      <c r="B28" s="105"/>
      <c r="C28" s="105"/>
      <c r="D28" s="105"/>
      <c r="E28" s="105"/>
      <c r="F28" s="105"/>
      <c r="G28" s="105"/>
      <c r="H28" s="105"/>
      <c r="I28" s="105"/>
      <c r="J28" s="105"/>
      <c r="K28" s="105"/>
      <c r="L28" s="95">
        <v>35</v>
      </c>
    </row>
    <row r="29" spans="1:12" ht="15.75">
      <c r="A29" s="93" t="s">
        <v>182</v>
      </c>
      <c r="B29" s="105"/>
      <c r="C29" s="105"/>
      <c r="D29" s="105"/>
      <c r="E29" s="105"/>
      <c r="F29" s="105"/>
      <c r="G29" s="105"/>
      <c r="H29" s="105"/>
      <c r="I29" s="105"/>
      <c r="J29" s="105"/>
      <c r="K29" s="105"/>
      <c r="L29" s="96">
        <v>26</v>
      </c>
    </row>
    <row r="30" spans="1:12" ht="15.75">
      <c r="A30" s="93" t="s">
        <v>183</v>
      </c>
      <c r="B30" s="105"/>
      <c r="C30" s="105"/>
      <c r="D30" s="105"/>
      <c r="E30" s="105"/>
      <c r="F30" s="105"/>
      <c r="G30" s="105"/>
      <c r="H30" s="105"/>
      <c r="I30" s="105"/>
      <c r="J30" s="105"/>
      <c r="K30" s="105"/>
      <c r="L30" s="96">
        <v>25</v>
      </c>
    </row>
    <row r="31" spans="1:12" ht="15.75">
      <c r="A31" s="93" t="s">
        <v>179</v>
      </c>
      <c r="B31" s="105"/>
      <c r="C31" s="105"/>
      <c r="D31" s="105"/>
      <c r="E31" s="105"/>
      <c r="F31" s="105"/>
      <c r="G31" s="105"/>
      <c r="H31" s="105"/>
      <c r="I31" s="105"/>
      <c r="J31" s="105"/>
      <c r="K31" s="105"/>
      <c r="L31" s="96">
        <v>0</v>
      </c>
    </row>
    <row r="32" spans="1:12" ht="15.75">
      <c r="A32" s="111" t="s">
        <v>184</v>
      </c>
      <c r="B32" s="105"/>
      <c r="C32" s="90">
        <v>0.09</v>
      </c>
      <c r="D32" s="112"/>
      <c r="E32" s="113" t="s">
        <v>158</v>
      </c>
      <c r="F32" s="97">
        <v>9</v>
      </c>
      <c r="G32" s="230" t="s">
        <v>185</v>
      </c>
      <c r="H32" s="230"/>
      <c r="I32" s="107"/>
      <c r="J32" s="107"/>
      <c r="K32" s="115" t="s">
        <v>161</v>
      </c>
      <c r="L32" s="117">
        <f>((L26+L28+L29+L30+L31)*C32*F32)/12</f>
        <v>51.410025</v>
      </c>
    </row>
    <row r="33" spans="1:12" ht="15.75">
      <c r="A33" s="111" t="s">
        <v>186</v>
      </c>
      <c r="B33" s="105"/>
      <c r="C33" s="91">
        <v>14</v>
      </c>
      <c r="D33" s="112" t="s">
        <v>187</v>
      </c>
      <c r="E33" s="113" t="s">
        <v>158</v>
      </c>
      <c r="F33" s="92">
        <v>10</v>
      </c>
      <c r="G33" s="112" t="s">
        <v>188</v>
      </c>
      <c r="H33" s="107"/>
      <c r="I33" s="107"/>
      <c r="J33" s="107"/>
      <c r="K33" s="115" t="s">
        <v>161</v>
      </c>
      <c r="L33" s="117">
        <f>C33*F33</f>
        <v>140</v>
      </c>
    </row>
    <row r="34" spans="1:12" ht="15.75">
      <c r="A34" s="111"/>
      <c r="B34" s="105"/>
      <c r="C34" s="91"/>
      <c r="D34" s="112"/>
      <c r="E34" s="113"/>
      <c r="F34" s="92"/>
      <c r="G34" s="112"/>
      <c r="H34" s="107"/>
      <c r="I34" s="107"/>
      <c r="J34" s="107"/>
      <c r="K34" s="115"/>
      <c r="L34" s="124"/>
    </row>
    <row r="35" spans="1:12" ht="15.75">
      <c r="A35" s="119" t="s">
        <v>189</v>
      </c>
      <c r="B35" s="105"/>
      <c r="C35" s="105"/>
      <c r="D35" s="105"/>
      <c r="E35" s="105"/>
      <c r="F35" s="105"/>
      <c r="G35" s="105"/>
      <c r="H35" s="105"/>
      <c r="I35" s="105"/>
      <c r="J35" s="105"/>
      <c r="K35" s="105"/>
      <c r="L35" s="116">
        <f>L26+L28+L29+L30+L31+L32+L33</f>
        <v>953.040025</v>
      </c>
    </row>
    <row r="36" spans="1:12" ht="15.75">
      <c r="A36" s="125"/>
      <c r="B36" s="105"/>
      <c r="C36" s="105"/>
      <c r="D36" s="105"/>
      <c r="E36" s="105"/>
      <c r="F36" s="105"/>
      <c r="G36" s="105"/>
      <c r="H36" s="105"/>
      <c r="I36" s="105"/>
      <c r="J36" s="105"/>
      <c r="K36" s="105"/>
      <c r="L36" s="122"/>
    </row>
    <row r="37" spans="1:12" ht="15.75">
      <c r="A37" s="119" t="s">
        <v>190</v>
      </c>
      <c r="B37" s="105"/>
      <c r="C37" s="105"/>
      <c r="D37" s="105"/>
      <c r="E37" s="105"/>
      <c r="F37" s="105"/>
      <c r="G37" s="105"/>
      <c r="H37" s="105"/>
      <c r="I37" s="105"/>
      <c r="J37" s="105"/>
      <c r="K37" s="105"/>
      <c r="L37" s="116">
        <f>L13-L35</f>
        <v>201.1870158163265</v>
      </c>
    </row>
    <row r="38" spans="1:12" ht="15.75">
      <c r="A38" s="105"/>
      <c r="B38" s="105"/>
      <c r="C38" s="105"/>
      <c r="D38" s="105"/>
      <c r="E38" s="105"/>
      <c r="F38" s="105"/>
      <c r="G38" s="105"/>
      <c r="H38" s="105"/>
      <c r="I38" s="105"/>
      <c r="J38" s="105"/>
      <c r="K38" s="105"/>
      <c r="L38" s="122"/>
    </row>
    <row r="39" spans="1:12" ht="15.75">
      <c r="A39" s="104" t="s">
        <v>191</v>
      </c>
      <c r="B39" s="104"/>
      <c r="C39" s="105"/>
      <c r="D39" s="105"/>
      <c r="E39" s="105"/>
      <c r="F39" s="105"/>
      <c r="G39" s="105"/>
      <c r="H39" s="105"/>
      <c r="I39" s="105"/>
      <c r="J39" s="105"/>
      <c r="K39" s="105"/>
      <c r="L39" s="122"/>
    </row>
    <row r="40" spans="1:12" ht="15.75">
      <c r="A40" s="126" t="s">
        <v>192</v>
      </c>
      <c r="B40" s="105"/>
      <c r="C40" s="105"/>
      <c r="D40" s="105"/>
      <c r="E40" s="105"/>
      <c r="F40" s="105"/>
      <c r="G40" s="105"/>
      <c r="H40" s="105"/>
      <c r="I40" s="105"/>
      <c r="J40" s="105"/>
      <c r="K40" s="105"/>
      <c r="L40" s="95">
        <v>75.1</v>
      </c>
    </row>
    <row r="41" spans="1:12" ht="15.75">
      <c r="A41" s="111" t="s">
        <v>193</v>
      </c>
      <c r="B41" s="105"/>
      <c r="C41" s="105"/>
      <c r="D41" s="105"/>
      <c r="E41" s="105"/>
      <c r="F41" s="105"/>
      <c r="G41" s="105"/>
      <c r="H41" s="105"/>
      <c r="I41" s="105"/>
      <c r="J41" s="105"/>
      <c r="K41" s="105"/>
      <c r="L41" s="96">
        <v>108.2</v>
      </c>
    </row>
    <row r="42" spans="1:12" ht="15.75">
      <c r="A42" s="111" t="s">
        <v>194</v>
      </c>
      <c r="B42" s="105"/>
      <c r="C42" s="105"/>
      <c r="D42" s="105"/>
      <c r="E42" s="105"/>
      <c r="F42" s="105"/>
      <c r="G42" s="105"/>
      <c r="H42" s="105"/>
      <c r="I42" s="105"/>
      <c r="J42" s="105"/>
      <c r="K42" s="105"/>
      <c r="L42" s="94">
        <v>12</v>
      </c>
    </row>
    <row r="43" spans="1:12" ht="15.75">
      <c r="A43" s="119" t="s">
        <v>195</v>
      </c>
      <c r="B43" s="105"/>
      <c r="C43" s="105"/>
      <c r="D43" s="105"/>
      <c r="E43" s="105"/>
      <c r="F43" s="105"/>
      <c r="G43" s="105"/>
      <c r="H43" s="105"/>
      <c r="I43" s="105"/>
      <c r="J43" s="105"/>
      <c r="K43" s="105"/>
      <c r="L43" s="116">
        <f>SUM(L40:L42)</f>
        <v>195.3</v>
      </c>
    </row>
    <row r="44" spans="1:12" ht="15.75">
      <c r="A44" s="105"/>
      <c r="B44" s="105"/>
      <c r="C44" s="105"/>
      <c r="D44" s="105"/>
      <c r="E44" s="105"/>
      <c r="F44" s="105"/>
      <c r="G44" s="105"/>
      <c r="H44" s="105"/>
      <c r="I44" s="105"/>
      <c r="J44" s="105"/>
      <c r="K44" s="105"/>
      <c r="L44" s="122"/>
    </row>
    <row r="45" spans="1:12" ht="15.75">
      <c r="A45" s="104" t="s">
        <v>196</v>
      </c>
      <c r="B45" s="104"/>
      <c r="C45" s="105"/>
      <c r="D45" s="105"/>
      <c r="E45" s="105"/>
      <c r="F45" s="105"/>
      <c r="G45" s="105"/>
      <c r="H45" s="105"/>
      <c r="I45" s="105"/>
      <c r="J45" s="105"/>
      <c r="K45" s="105"/>
      <c r="L45" s="116">
        <f>L35+L43</f>
        <v>1148.340025</v>
      </c>
    </row>
    <row r="46" spans="1:12" ht="15.75">
      <c r="A46" s="105"/>
      <c r="B46" s="105"/>
      <c r="C46" s="105"/>
      <c r="D46" s="105"/>
      <c r="E46" s="105"/>
      <c r="F46" s="105"/>
      <c r="G46" s="105"/>
      <c r="H46" s="105"/>
      <c r="I46" s="105"/>
      <c r="J46" s="105"/>
      <c r="K46" s="105"/>
      <c r="L46" s="122" t="s">
        <v>167</v>
      </c>
    </row>
    <row r="47" spans="1:12" ht="15.75">
      <c r="A47" s="104" t="s">
        <v>197</v>
      </c>
      <c r="B47" s="104"/>
      <c r="C47" s="105"/>
      <c r="D47" s="105"/>
      <c r="E47" s="105"/>
      <c r="F47" s="105"/>
      <c r="G47" s="105"/>
      <c r="H47" s="105"/>
      <c r="I47" s="105"/>
      <c r="J47" s="105"/>
      <c r="K47" s="105"/>
      <c r="L47" s="116">
        <f>L13-L45</f>
        <v>5.887015816326539</v>
      </c>
    </row>
  </sheetData>
  <sheetProtection/>
  <mergeCells count="2">
    <mergeCell ref="A1:D1"/>
    <mergeCell ref="G32:H32"/>
  </mergeCells>
  <printOptions/>
  <pageMargins left="0.75" right="0.75" top="1" bottom="1" header="0.5" footer="0.5"/>
  <pageSetup fitToHeight="1" fitToWidth="1" orientation="portrait" scale="87"/>
  <legacyDrawing r:id="rId2"/>
</worksheet>
</file>

<file path=xl/worksheets/sheet12.xml><?xml version="1.0" encoding="utf-8"?>
<worksheet xmlns="http://schemas.openxmlformats.org/spreadsheetml/2006/main" xmlns:r="http://schemas.openxmlformats.org/officeDocument/2006/relationships">
  <dimension ref="A2:H32"/>
  <sheetViews>
    <sheetView zoomScalePageLayoutView="0" workbookViewId="0" topLeftCell="A1">
      <selection activeCell="D26" sqref="D26"/>
    </sheetView>
  </sheetViews>
  <sheetFormatPr defaultColWidth="8.875" defaultRowHeight="15.75"/>
  <cols>
    <col min="1" max="1" width="8.625" style="0" customWidth="1"/>
    <col min="2" max="7" width="14.625" style="0" customWidth="1"/>
  </cols>
  <sheetData>
    <row r="2" spans="2:4" ht="15.75">
      <c r="B2" s="60" t="s">
        <v>115</v>
      </c>
      <c r="C2" s="60"/>
      <c r="D2" s="60"/>
    </row>
    <row r="4" spans="1:6" ht="15.75">
      <c r="A4" s="61"/>
      <c r="B4" s="61"/>
      <c r="C4" s="61"/>
      <c r="D4" s="62" t="s">
        <v>116</v>
      </c>
      <c r="E4" s="63">
        <v>0.06</v>
      </c>
      <c r="F4" s="61"/>
    </row>
    <row r="5" spans="1:6" ht="15.75">
      <c r="A5" s="64" t="s">
        <v>117</v>
      </c>
      <c r="B5" s="65" t="s">
        <v>118</v>
      </c>
      <c r="C5" s="66" t="s">
        <v>119</v>
      </c>
      <c r="D5" s="65" t="s">
        <v>120</v>
      </c>
      <c r="E5" s="66" t="s">
        <v>119</v>
      </c>
      <c r="F5" s="65" t="s">
        <v>121</v>
      </c>
    </row>
    <row r="6" spans="1:6" ht="15.75">
      <c r="A6" s="67"/>
      <c r="B6" s="68" t="s">
        <v>122</v>
      </c>
      <c r="C6" s="61" t="s">
        <v>123</v>
      </c>
      <c r="D6" s="68" t="s">
        <v>124</v>
      </c>
      <c r="E6" s="61" t="s">
        <v>125</v>
      </c>
      <c r="F6" s="68" t="s">
        <v>126</v>
      </c>
    </row>
    <row r="7" spans="1:6" ht="15.75">
      <c r="A7" s="69"/>
      <c r="B7" s="70"/>
      <c r="C7" s="71"/>
      <c r="D7" s="70" t="s">
        <v>127</v>
      </c>
      <c r="E7" s="71" t="s">
        <v>127</v>
      </c>
      <c r="F7" s="70"/>
    </row>
    <row r="8" spans="1:6" ht="15.75">
      <c r="A8" s="72">
        <v>1</v>
      </c>
      <c r="B8" s="73">
        <v>0.9434</v>
      </c>
      <c r="C8" s="74">
        <v>1.06</v>
      </c>
      <c r="D8" s="73">
        <v>0.9434</v>
      </c>
      <c r="E8" s="74">
        <v>1</v>
      </c>
      <c r="F8" s="73">
        <v>1.06</v>
      </c>
    </row>
    <row r="9" spans="1:6" ht="15.75">
      <c r="A9" s="72">
        <v>2</v>
      </c>
      <c r="B9" s="73">
        <v>0.89</v>
      </c>
      <c r="C9" s="74">
        <v>1.1236</v>
      </c>
      <c r="D9" s="73">
        <v>1.8334</v>
      </c>
      <c r="E9" s="74">
        <v>2.06</v>
      </c>
      <c r="F9" s="73">
        <v>0.5454</v>
      </c>
    </row>
    <row r="10" spans="1:6" ht="15.75">
      <c r="A10" s="72">
        <v>3</v>
      </c>
      <c r="B10" s="73">
        <v>0.8396</v>
      </c>
      <c r="C10" s="74">
        <v>1.191</v>
      </c>
      <c r="D10" s="73">
        <v>2.673</v>
      </c>
      <c r="E10" s="74">
        <v>3.1836</v>
      </c>
      <c r="F10" s="73">
        <v>0.3741</v>
      </c>
    </row>
    <row r="11" spans="1:6" ht="15.75">
      <c r="A11" s="72">
        <v>4</v>
      </c>
      <c r="B11" s="73">
        <v>0.7921</v>
      </c>
      <c r="C11" s="74">
        <v>1.2625</v>
      </c>
      <c r="D11" s="73">
        <v>3.4651</v>
      </c>
      <c r="E11" s="74">
        <v>4.3746</v>
      </c>
      <c r="F11" s="73">
        <v>0.2886</v>
      </c>
    </row>
    <row r="12" spans="1:6" ht="15.75">
      <c r="A12" s="72">
        <v>5</v>
      </c>
      <c r="B12" s="73">
        <v>0.7473</v>
      </c>
      <c r="C12" s="74">
        <v>1.3382</v>
      </c>
      <c r="D12" s="73">
        <v>4.2124</v>
      </c>
      <c r="E12" s="74">
        <v>5.6371</v>
      </c>
      <c r="F12" s="73">
        <v>0.2374</v>
      </c>
    </row>
    <row r="13" spans="1:6" ht="15.75">
      <c r="A13" s="72">
        <v>6</v>
      </c>
      <c r="B13" s="73">
        <v>0.705</v>
      </c>
      <c r="C13" s="74">
        <v>1.4185</v>
      </c>
      <c r="D13" s="73">
        <v>4.9173</v>
      </c>
      <c r="E13" s="74">
        <v>6.9753</v>
      </c>
      <c r="F13" s="73">
        <v>0.2034</v>
      </c>
    </row>
    <row r="14" spans="1:8" ht="15.75">
      <c r="A14" s="72">
        <v>7</v>
      </c>
      <c r="B14" s="73">
        <v>0.6651</v>
      </c>
      <c r="C14" s="74">
        <v>1.5036</v>
      </c>
      <c r="D14" s="73">
        <v>5.5824</v>
      </c>
      <c r="E14" s="74">
        <v>8.3938</v>
      </c>
      <c r="F14" s="73">
        <v>0.1791</v>
      </c>
      <c r="G14" s="47"/>
      <c r="H14" s="47"/>
    </row>
    <row r="15" spans="1:6" ht="15.75">
      <c r="A15" s="72">
        <v>8</v>
      </c>
      <c r="B15" s="73">
        <v>0.6274</v>
      </c>
      <c r="C15" s="74">
        <v>1.5938</v>
      </c>
      <c r="D15" s="73">
        <v>6.2098</v>
      </c>
      <c r="E15" s="74">
        <v>9.8975</v>
      </c>
      <c r="F15" s="73">
        <v>0.161</v>
      </c>
    </row>
    <row r="16" spans="1:6" ht="15.75">
      <c r="A16" s="72">
        <v>9</v>
      </c>
      <c r="B16" s="73">
        <v>0.5919</v>
      </c>
      <c r="C16" s="74">
        <v>1.6895</v>
      </c>
      <c r="D16" s="73">
        <v>6.8017</v>
      </c>
      <c r="E16" s="74">
        <v>11.4913</v>
      </c>
      <c r="F16" s="73">
        <v>0.147</v>
      </c>
    </row>
    <row r="17" spans="1:6" ht="15.75">
      <c r="A17" s="72">
        <v>10</v>
      </c>
      <c r="B17" s="73">
        <v>0.5584</v>
      </c>
      <c r="C17" s="74">
        <v>1.7908</v>
      </c>
      <c r="D17" s="73">
        <v>7.3601</v>
      </c>
      <c r="E17" s="74">
        <v>13.1808</v>
      </c>
      <c r="F17" s="73">
        <v>0.1359</v>
      </c>
    </row>
    <row r="18" spans="1:6" ht="15.75">
      <c r="A18" s="72">
        <v>11</v>
      </c>
      <c r="B18" s="73">
        <v>0.5268</v>
      </c>
      <c r="C18" s="74">
        <v>1.8983</v>
      </c>
      <c r="D18" s="73">
        <v>7.8869</v>
      </c>
      <c r="E18" s="74">
        <v>14.9716</v>
      </c>
      <c r="F18" s="73">
        <v>0.1268</v>
      </c>
    </row>
    <row r="19" spans="1:6" ht="15.75">
      <c r="A19" s="72">
        <v>12</v>
      </c>
      <c r="B19" s="73">
        <v>0.497</v>
      </c>
      <c r="C19" s="74">
        <v>2.0122</v>
      </c>
      <c r="D19" s="73">
        <v>8.3838</v>
      </c>
      <c r="E19" s="74">
        <v>16.8699</v>
      </c>
      <c r="F19" s="73">
        <v>0.1193</v>
      </c>
    </row>
    <row r="20" spans="1:6" ht="15.75">
      <c r="A20" s="72">
        <v>13</v>
      </c>
      <c r="B20" s="73">
        <v>0.4688</v>
      </c>
      <c r="C20" s="74">
        <v>2.1329</v>
      </c>
      <c r="D20" s="73">
        <v>8.8527</v>
      </c>
      <c r="E20" s="74">
        <v>18.8821</v>
      </c>
      <c r="F20" s="73">
        <v>0.113</v>
      </c>
    </row>
    <row r="21" spans="1:6" ht="15.75">
      <c r="A21" s="72">
        <v>14</v>
      </c>
      <c r="B21" s="73">
        <v>0.4423</v>
      </c>
      <c r="C21" s="74">
        <v>2.2609</v>
      </c>
      <c r="D21" s="73">
        <v>9.295</v>
      </c>
      <c r="E21" s="74">
        <v>21.0151</v>
      </c>
      <c r="F21" s="73">
        <v>0.1076</v>
      </c>
    </row>
    <row r="22" spans="1:6" ht="15.75">
      <c r="A22" s="72">
        <v>15</v>
      </c>
      <c r="B22" s="73">
        <v>0.4173</v>
      </c>
      <c r="C22" s="74">
        <v>2.3966</v>
      </c>
      <c r="D22" s="73">
        <v>9.7122</v>
      </c>
      <c r="E22" s="74">
        <v>23.276</v>
      </c>
      <c r="F22" s="73">
        <v>0.103</v>
      </c>
    </row>
    <row r="23" spans="1:6" ht="15.75">
      <c r="A23" s="72">
        <v>16</v>
      </c>
      <c r="B23" s="73">
        <v>0.3936</v>
      </c>
      <c r="C23" s="74">
        <v>2.5404</v>
      </c>
      <c r="D23" s="73">
        <v>10.1059</v>
      </c>
      <c r="E23" s="74">
        <v>25.6725</v>
      </c>
      <c r="F23" s="73">
        <v>0.099</v>
      </c>
    </row>
    <row r="24" spans="1:6" ht="15.75">
      <c r="A24" s="72">
        <v>17</v>
      </c>
      <c r="B24" s="73">
        <v>0.3714</v>
      </c>
      <c r="C24" s="74">
        <v>2.6928</v>
      </c>
      <c r="D24" s="73">
        <v>10.4773</v>
      </c>
      <c r="E24" s="74">
        <v>28.2129</v>
      </c>
      <c r="F24" s="73">
        <v>0.0954</v>
      </c>
    </row>
    <row r="25" spans="1:6" ht="15.75">
      <c r="A25" s="72">
        <v>18</v>
      </c>
      <c r="B25" s="73">
        <v>0.3503</v>
      </c>
      <c r="C25" s="74">
        <v>2.8543</v>
      </c>
      <c r="D25" s="73">
        <v>10.8276</v>
      </c>
      <c r="E25" s="74">
        <v>30.9057</v>
      </c>
      <c r="F25" s="73">
        <v>0.0924</v>
      </c>
    </row>
    <row r="26" spans="1:6" ht="15.75">
      <c r="A26" s="72">
        <v>19</v>
      </c>
      <c r="B26" s="73">
        <v>0.3305</v>
      </c>
      <c r="C26" s="74">
        <v>3.0256</v>
      </c>
      <c r="D26" s="73">
        <v>11.1581</v>
      </c>
      <c r="E26" s="74">
        <v>33.76</v>
      </c>
      <c r="F26" s="73">
        <v>0.0896</v>
      </c>
    </row>
    <row r="27" spans="1:6" ht="15.75">
      <c r="A27" s="72">
        <v>20</v>
      </c>
      <c r="B27" s="73">
        <v>0.3118</v>
      </c>
      <c r="C27" s="74">
        <v>3.2071</v>
      </c>
      <c r="D27" s="73">
        <v>11.4699</v>
      </c>
      <c r="E27" s="74">
        <v>36.7856</v>
      </c>
      <c r="F27" s="73">
        <v>0.0872</v>
      </c>
    </row>
    <row r="28" spans="1:6" ht="15.75">
      <c r="A28" s="72">
        <v>21</v>
      </c>
      <c r="B28" s="73">
        <v>0.2942</v>
      </c>
      <c r="C28" s="74">
        <v>3.3996</v>
      </c>
      <c r="D28" s="73">
        <v>11.7641</v>
      </c>
      <c r="E28" s="74">
        <v>39.9927</v>
      </c>
      <c r="F28" s="73">
        <v>0.085</v>
      </c>
    </row>
    <row r="29" spans="1:6" ht="15.75">
      <c r="A29" s="72">
        <v>22</v>
      </c>
      <c r="B29" s="73">
        <v>0.2775</v>
      </c>
      <c r="C29" s="74">
        <v>3.6035</v>
      </c>
      <c r="D29" s="73">
        <v>12.0416</v>
      </c>
      <c r="E29" s="74">
        <v>43.3923</v>
      </c>
      <c r="F29" s="73">
        <v>0.083</v>
      </c>
    </row>
    <row r="30" spans="1:6" ht="15.75">
      <c r="A30" s="72">
        <v>23</v>
      </c>
      <c r="B30" s="73">
        <v>0.2618</v>
      </c>
      <c r="C30" s="74">
        <v>3.8197</v>
      </c>
      <c r="D30" s="73">
        <v>12.3034</v>
      </c>
      <c r="E30" s="74">
        <v>46.9958</v>
      </c>
      <c r="F30" s="73">
        <v>0.0813</v>
      </c>
    </row>
    <row r="31" spans="1:6" ht="15.75">
      <c r="A31" s="72">
        <v>24</v>
      </c>
      <c r="B31" s="73">
        <v>0.247</v>
      </c>
      <c r="C31" s="74">
        <v>4.0489</v>
      </c>
      <c r="D31" s="73">
        <v>12.5504</v>
      </c>
      <c r="E31" s="74">
        <v>50.8156</v>
      </c>
      <c r="F31" s="73">
        <v>0.0797</v>
      </c>
    </row>
    <row r="32" spans="1:6" ht="15.75">
      <c r="A32" s="75">
        <v>25</v>
      </c>
      <c r="B32" s="76">
        <v>0.233</v>
      </c>
      <c r="C32" s="77">
        <v>4.2919</v>
      </c>
      <c r="D32" s="76">
        <v>12.7834</v>
      </c>
      <c r="E32" s="77">
        <v>54.8645</v>
      </c>
      <c r="F32" s="76">
        <v>0.0782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6">
      <selection activeCell="E26" sqref="E26"/>
    </sheetView>
  </sheetViews>
  <sheetFormatPr defaultColWidth="11.00390625" defaultRowHeight="15.75"/>
  <cols>
    <col min="1" max="1" width="5.125" style="0" customWidth="1"/>
    <col min="2" max="2" width="11.00390625" style="0" customWidth="1"/>
    <col min="3" max="3" width="9.625" style="0" customWidth="1"/>
    <col min="4" max="4" width="8.00390625" style="0" customWidth="1"/>
    <col min="5" max="5" width="17.125" style="0" customWidth="1"/>
    <col min="6" max="6" width="14.625" style="0" customWidth="1"/>
    <col min="7" max="7" width="19.125" style="0" bestFit="1" customWidth="1"/>
  </cols>
  <sheetData>
    <row r="1" spans="5:7" ht="18">
      <c r="E1" s="84" t="s">
        <v>130</v>
      </c>
      <c r="F1" s="81"/>
      <c r="G1" s="81"/>
    </row>
    <row r="2" spans="5:7" ht="15.75">
      <c r="E2" s="82" t="s">
        <v>0</v>
      </c>
      <c r="F2" s="81"/>
      <c r="G2" s="83">
        <v>41639</v>
      </c>
    </row>
    <row r="4" ht="15.75">
      <c r="E4" s="79" t="s">
        <v>1</v>
      </c>
    </row>
    <row r="5" ht="15.75">
      <c r="A5" s="79" t="s">
        <v>2</v>
      </c>
    </row>
    <row r="6" spans="2:7" ht="15.75">
      <c r="B6" t="s">
        <v>3</v>
      </c>
      <c r="E6" s="78">
        <v>1200</v>
      </c>
      <c r="F6" s="78"/>
      <c r="G6" s="78"/>
    </row>
    <row r="7" spans="2:7" ht="15.75">
      <c r="B7" t="s">
        <v>4</v>
      </c>
      <c r="E7" s="78">
        <v>6700</v>
      </c>
      <c r="F7" s="78"/>
      <c r="G7" s="78"/>
    </row>
    <row r="8" spans="2:7" ht="15.75">
      <c r="B8" t="s">
        <v>131</v>
      </c>
      <c r="E8" s="78">
        <v>4780</v>
      </c>
      <c r="F8" s="78"/>
      <c r="G8" s="78"/>
    </row>
    <row r="9" spans="2:7" ht="15.75">
      <c r="B9" t="s">
        <v>5</v>
      </c>
      <c r="E9" s="78">
        <v>20000</v>
      </c>
      <c r="F9" s="78"/>
      <c r="G9" s="78"/>
    </row>
    <row r="10" spans="2:7" ht="15.75">
      <c r="B10" t="s">
        <v>132</v>
      </c>
      <c r="E10" s="78">
        <v>35000</v>
      </c>
      <c r="F10" s="78"/>
      <c r="G10" s="78"/>
    </row>
    <row r="11" spans="2:7" ht="15.75">
      <c r="B11" t="s">
        <v>133</v>
      </c>
      <c r="E11" s="78">
        <v>1000</v>
      </c>
      <c r="F11" s="78"/>
      <c r="G11" s="78"/>
    </row>
    <row r="12" spans="5:7" ht="15.75">
      <c r="E12" s="78"/>
      <c r="F12" s="78"/>
      <c r="G12" s="78"/>
    </row>
    <row r="13" spans="4:7" ht="15.75">
      <c r="D13" s="79" t="s">
        <v>6</v>
      </c>
      <c r="E13" s="78"/>
      <c r="F13" s="78">
        <f>SUM(E6:E12)</f>
        <v>68680</v>
      </c>
      <c r="G13" s="78"/>
    </row>
    <row r="14" spans="1:7" ht="15.75">
      <c r="A14" s="79" t="s">
        <v>7</v>
      </c>
      <c r="E14" s="78"/>
      <c r="F14" s="78"/>
      <c r="G14" s="78"/>
    </row>
    <row r="15" spans="2:7" ht="15.75">
      <c r="B15" t="s">
        <v>8</v>
      </c>
      <c r="E15" s="78">
        <v>260000</v>
      </c>
      <c r="F15" s="78"/>
      <c r="G15" s="78"/>
    </row>
    <row r="16" spans="2:7" ht="15.75">
      <c r="B16" t="s">
        <v>134</v>
      </c>
      <c r="E16" s="78">
        <v>20000</v>
      </c>
      <c r="F16" s="78"/>
      <c r="G16" s="78"/>
    </row>
    <row r="17" spans="2:7" ht="15.75">
      <c r="B17" t="s">
        <v>9</v>
      </c>
      <c r="E17" s="78">
        <v>2000000</v>
      </c>
      <c r="F17" s="78"/>
      <c r="G17" s="78"/>
    </row>
    <row r="18" spans="2:7" ht="15.75">
      <c r="B18" t="s">
        <v>10</v>
      </c>
      <c r="E18" s="78">
        <v>45000</v>
      </c>
      <c r="F18" s="78"/>
      <c r="G18" s="78"/>
    </row>
    <row r="19" spans="2:7" ht="15.75">
      <c r="B19" t="s">
        <v>11</v>
      </c>
      <c r="E19" s="78">
        <v>210000</v>
      </c>
      <c r="F19" s="78"/>
      <c r="G19" s="78"/>
    </row>
    <row r="20" spans="2:7" ht="15.75">
      <c r="B20" t="s">
        <v>135</v>
      </c>
      <c r="E20" s="78">
        <v>6100</v>
      </c>
      <c r="F20" s="78"/>
      <c r="G20" s="78"/>
    </row>
    <row r="21" spans="2:7" ht="15.75">
      <c r="B21" t="s">
        <v>136</v>
      </c>
      <c r="E21" s="78">
        <v>2400</v>
      </c>
      <c r="F21" s="78"/>
      <c r="G21" s="78"/>
    </row>
    <row r="22" spans="5:7" ht="15.75">
      <c r="E22" s="78"/>
      <c r="F22" s="78"/>
      <c r="G22" s="78"/>
    </row>
    <row r="23" spans="4:7" ht="15.75">
      <c r="D23" s="79" t="s">
        <v>12</v>
      </c>
      <c r="E23" s="78"/>
      <c r="F23" s="78">
        <f>SUM(E15:E22)</f>
        <v>2543500</v>
      </c>
      <c r="G23" s="78"/>
    </row>
    <row r="24" spans="5:7" ht="15.75">
      <c r="E24" s="78"/>
      <c r="F24" s="78" t="s">
        <v>13</v>
      </c>
      <c r="G24" s="78">
        <f>SUM(F13+F23)</f>
        <v>2612180</v>
      </c>
    </row>
    <row r="25" spans="5:7" ht="15.75">
      <c r="E25" s="80" t="s">
        <v>129</v>
      </c>
      <c r="F25" s="78"/>
      <c r="G25" s="78"/>
    </row>
    <row r="26" spans="1:7" ht="15.75">
      <c r="A26" s="79" t="s">
        <v>14</v>
      </c>
      <c r="E26" s="78"/>
      <c r="F26" s="78"/>
      <c r="G26" s="78"/>
    </row>
    <row r="27" spans="2:7" ht="15.75">
      <c r="B27" t="s">
        <v>15</v>
      </c>
      <c r="E27" s="78">
        <v>4200</v>
      </c>
      <c r="F27" s="78"/>
      <c r="G27" s="78"/>
    </row>
    <row r="28" spans="2:7" ht="15.75">
      <c r="B28" t="s">
        <v>137</v>
      </c>
      <c r="E28" s="78">
        <v>25000</v>
      </c>
      <c r="F28" s="78"/>
      <c r="G28" s="78"/>
    </row>
    <row r="29" spans="2:7" ht="15.75">
      <c r="B29" t="s">
        <v>16</v>
      </c>
      <c r="E29" s="78">
        <v>5700</v>
      </c>
      <c r="F29" s="78"/>
      <c r="G29" s="78"/>
    </row>
    <row r="30" spans="2:7" ht="15.75">
      <c r="B30" t="s">
        <v>17</v>
      </c>
      <c r="E30" s="78">
        <v>3000</v>
      </c>
      <c r="F30" s="78"/>
      <c r="G30" s="78"/>
    </row>
    <row r="31" spans="2:7" ht="15.75">
      <c r="B31" t="s">
        <v>18</v>
      </c>
      <c r="E31" s="78">
        <v>27000</v>
      </c>
      <c r="F31" s="78"/>
      <c r="G31" s="78"/>
    </row>
    <row r="32" spans="5:7" ht="15.75">
      <c r="E32" s="78"/>
      <c r="F32" s="78"/>
      <c r="G32" s="78"/>
    </row>
    <row r="33" spans="4:7" ht="15.75">
      <c r="D33" s="79" t="s">
        <v>22</v>
      </c>
      <c r="E33" s="78"/>
      <c r="F33" s="78">
        <f>SUM(E27:E32)</f>
        <v>64900</v>
      </c>
      <c r="G33" s="78"/>
    </row>
    <row r="34" spans="1:7" ht="15.75">
      <c r="A34" s="79" t="s">
        <v>19</v>
      </c>
      <c r="E34" s="78"/>
      <c r="F34" s="78"/>
      <c r="G34" s="78"/>
    </row>
    <row r="35" spans="2:7" ht="15.75">
      <c r="B35" t="s">
        <v>20</v>
      </c>
      <c r="E35" s="78">
        <v>446791</v>
      </c>
      <c r="F35" s="78"/>
      <c r="G35" s="78"/>
    </row>
    <row r="36" spans="2:7" ht="15.75">
      <c r="B36" t="s">
        <v>21</v>
      </c>
      <c r="E36" s="78">
        <v>80000</v>
      </c>
      <c r="F36" s="78"/>
      <c r="G36" s="78"/>
    </row>
    <row r="37" spans="4:7" ht="15.75">
      <c r="D37" s="79" t="s">
        <v>23</v>
      </c>
      <c r="E37" s="78"/>
      <c r="F37" s="78">
        <f>(E35+E36)</f>
        <v>526791</v>
      </c>
      <c r="G37" s="78"/>
    </row>
    <row r="38" spans="5:7" ht="15.75">
      <c r="E38" s="78"/>
      <c r="F38" s="80" t="s">
        <v>24</v>
      </c>
      <c r="G38" s="78">
        <f>(F33+F37)</f>
        <v>591691</v>
      </c>
    </row>
    <row r="39" spans="5:7" ht="15.75">
      <c r="E39" s="78"/>
      <c r="F39" s="80" t="s">
        <v>25</v>
      </c>
      <c r="G39" s="78">
        <f>(G24-G38)</f>
        <v>2020489</v>
      </c>
    </row>
  </sheetData>
  <sheetProtection/>
  <printOptions/>
  <pageMargins left="0.75" right="0.75" top="1" bottom="1" header="0.5" footer="0.5"/>
  <pageSetup fitToHeight="1" fitToWidth="1" orientation="portrait" scale="97"/>
</worksheet>
</file>

<file path=xl/worksheets/sheet3.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E26" sqref="E26"/>
    </sheetView>
  </sheetViews>
  <sheetFormatPr defaultColWidth="11.00390625" defaultRowHeight="15.75"/>
  <sheetData>
    <row r="1" spans="1:7" ht="15.75">
      <c r="A1" s="1" t="s">
        <v>42</v>
      </c>
      <c r="B1" s="1"/>
      <c r="C1" s="2"/>
      <c r="D1" s="2"/>
      <c r="E1" s="2"/>
      <c r="F1" s="2"/>
      <c r="G1" s="2"/>
    </row>
    <row r="2" spans="1:7" ht="15.75">
      <c r="A2" s="3"/>
      <c r="B2" s="3"/>
      <c r="C2" s="3"/>
      <c r="D2" s="3"/>
      <c r="E2" s="3" t="s">
        <v>43</v>
      </c>
      <c r="F2" s="4"/>
      <c r="G2" s="4"/>
    </row>
    <row r="3" spans="3:7" ht="15.75">
      <c r="C3" s="5" t="s">
        <v>44</v>
      </c>
      <c r="D3" s="5" t="s">
        <v>45</v>
      </c>
      <c r="E3" s="6" t="s">
        <v>46</v>
      </c>
      <c r="F3" s="6" t="s">
        <v>47</v>
      </c>
      <c r="G3" s="5" t="s">
        <v>48</v>
      </c>
    </row>
    <row r="4" spans="1:2" ht="15.75">
      <c r="A4" s="5" t="s">
        <v>49</v>
      </c>
      <c r="B4" s="5"/>
    </row>
    <row r="5" spans="2:7" ht="15.75">
      <c r="B5" t="s">
        <v>50</v>
      </c>
      <c r="F5" s="7">
        <v>88</v>
      </c>
      <c r="G5" s="8"/>
    </row>
    <row r="6" spans="2:7" ht="15.75">
      <c r="B6" t="s">
        <v>51</v>
      </c>
      <c r="F6" s="7">
        <v>60.5</v>
      </c>
      <c r="G6" s="9"/>
    </row>
    <row r="7" spans="2:7" ht="15.75">
      <c r="B7" t="s">
        <v>52</v>
      </c>
      <c r="F7" s="7">
        <v>39.8</v>
      </c>
      <c r="G7" s="9"/>
    </row>
    <row r="8" spans="2:7" ht="15.75">
      <c r="B8" t="s">
        <v>53</v>
      </c>
      <c r="F8" s="7">
        <v>10.91</v>
      </c>
      <c r="G8" s="9"/>
    </row>
    <row r="9" spans="2:7" ht="15.75">
      <c r="B9" t="s">
        <v>128</v>
      </c>
      <c r="F9" s="7">
        <v>95</v>
      </c>
      <c r="G9" s="9"/>
    </row>
    <row r="10" spans="2:7" ht="15.75">
      <c r="B10" t="s">
        <v>54</v>
      </c>
      <c r="F10" s="7">
        <v>14.49</v>
      </c>
      <c r="G10" s="9"/>
    </row>
    <row r="11" spans="2:7" ht="15.75">
      <c r="B11" t="s">
        <v>40</v>
      </c>
      <c r="F11" s="7">
        <v>6.82</v>
      </c>
      <c r="G11" s="9"/>
    </row>
    <row r="12" spans="2:7" ht="15.75">
      <c r="B12" t="s">
        <v>39</v>
      </c>
      <c r="F12" s="7">
        <v>24.6</v>
      </c>
      <c r="G12" s="9"/>
    </row>
    <row r="13" spans="2:7" ht="15.75">
      <c r="B13" t="s">
        <v>55</v>
      </c>
      <c r="F13" s="7">
        <v>14.06</v>
      </c>
      <c r="G13" s="9"/>
    </row>
    <row r="14" spans="2:7" ht="15.75">
      <c r="B14" t="s">
        <v>56</v>
      </c>
      <c r="F14" s="7">
        <v>0.41</v>
      </c>
      <c r="G14" s="9"/>
    </row>
    <row r="15" ht="15.75">
      <c r="F15" s="7"/>
    </row>
    <row r="16" spans="1:7" ht="16.5" thickBot="1">
      <c r="A16" s="10" t="s">
        <v>57</v>
      </c>
      <c r="B16" s="10"/>
      <c r="C16" s="10"/>
      <c r="D16" s="10"/>
      <c r="E16" s="10"/>
      <c r="F16" s="11">
        <f>SUM(F5:F14)</f>
        <v>354.5900000000001</v>
      </c>
      <c r="G16" s="10"/>
    </row>
    <row r="17" spans="1:6" ht="16.5" thickTop="1">
      <c r="A17" s="5" t="s">
        <v>58</v>
      </c>
      <c r="B17" s="5"/>
      <c r="F17" s="7"/>
    </row>
    <row r="18" spans="2:7" ht="15.75">
      <c r="B18" t="s">
        <v>9</v>
      </c>
      <c r="F18" s="7">
        <v>200</v>
      </c>
      <c r="G18" s="8"/>
    </row>
    <row r="19" spans="2:7" ht="15.75">
      <c r="B19" t="s">
        <v>38</v>
      </c>
      <c r="F19" s="7">
        <v>2.82</v>
      </c>
      <c r="G19" s="9"/>
    </row>
    <row r="20" spans="2:7" ht="15.75">
      <c r="B20" t="s">
        <v>32</v>
      </c>
      <c r="F20" s="7">
        <v>15.64</v>
      </c>
      <c r="G20" s="9"/>
    </row>
    <row r="21" spans="2:7" ht="15.75">
      <c r="B21" t="s">
        <v>59</v>
      </c>
      <c r="F21" s="7">
        <v>27</v>
      </c>
      <c r="G21" s="9"/>
    </row>
    <row r="22" ht="15.75">
      <c r="F22" s="7"/>
    </row>
    <row r="23" spans="1:7" ht="16.5" thickBot="1">
      <c r="A23" s="10" t="s">
        <v>60</v>
      </c>
      <c r="B23" s="10"/>
      <c r="C23" s="10"/>
      <c r="D23" s="10"/>
      <c r="E23" s="10"/>
      <c r="F23" s="11">
        <f>SUM(F18:F21)</f>
        <v>245.45999999999998</v>
      </c>
      <c r="G23" s="10"/>
    </row>
    <row r="24" spans="1:6" ht="16.5" thickTop="1">
      <c r="A24" s="5" t="s">
        <v>61</v>
      </c>
      <c r="B24" s="5"/>
      <c r="F24" s="7"/>
    </row>
    <row r="25" spans="2:7" ht="15.75">
      <c r="B25" t="s">
        <v>62</v>
      </c>
      <c r="C25" t="s">
        <v>63</v>
      </c>
      <c r="D25">
        <v>160</v>
      </c>
      <c r="E25" s="7">
        <v>3.85</v>
      </c>
      <c r="F25" s="7">
        <f>+D25*E25</f>
        <v>616</v>
      </c>
      <c r="G25" s="8"/>
    </row>
    <row r="26" ht="15.75">
      <c r="F26" s="7"/>
    </row>
    <row r="27" spans="1:7" ht="16.5" thickBot="1">
      <c r="A27" s="10" t="s">
        <v>64</v>
      </c>
      <c r="B27" s="10"/>
      <c r="C27" s="10"/>
      <c r="D27" s="10"/>
      <c r="E27" s="10"/>
      <c r="F27" s="11">
        <f>+F25</f>
        <v>616</v>
      </c>
      <c r="G27" s="10"/>
    </row>
    <row r="28" ht="16.5" thickTop="1">
      <c r="F28" s="7"/>
    </row>
    <row r="29" spans="1:7" ht="15.75">
      <c r="A29" s="5" t="s">
        <v>64</v>
      </c>
      <c r="B29" s="5"/>
      <c r="C29" s="5"/>
      <c r="D29" s="5"/>
      <c r="E29" s="5"/>
      <c r="F29" s="12">
        <f>+F27</f>
        <v>616</v>
      </c>
      <c r="G29" s="8"/>
    </row>
    <row r="30" spans="1:7" ht="15.75">
      <c r="A30" s="5" t="s">
        <v>57</v>
      </c>
      <c r="B30" s="5"/>
      <c r="C30" s="5"/>
      <c r="D30" s="5"/>
      <c r="E30" s="5"/>
      <c r="F30" s="12">
        <f>+F16</f>
        <v>354.5900000000001</v>
      </c>
      <c r="G30" s="9"/>
    </row>
    <row r="31" spans="1:7" ht="15.75">
      <c r="A31" s="5"/>
      <c r="B31" s="5" t="s">
        <v>65</v>
      </c>
      <c r="C31" s="5"/>
      <c r="D31" s="5"/>
      <c r="E31" s="5"/>
      <c r="F31" s="12">
        <f>+F29-F30</f>
        <v>261.4099999999999</v>
      </c>
      <c r="G31" s="9"/>
    </row>
    <row r="32" spans="1:7" ht="15.75">
      <c r="A32" s="5" t="s">
        <v>60</v>
      </c>
      <c r="B32" s="5"/>
      <c r="C32" s="5"/>
      <c r="D32" s="5"/>
      <c r="E32" s="5"/>
      <c r="F32" s="12">
        <f>+F23</f>
        <v>245.45999999999998</v>
      </c>
      <c r="G32" s="9"/>
    </row>
    <row r="33" spans="1:7" ht="15.75">
      <c r="A33" s="5"/>
      <c r="B33" s="5" t="s">
        <v>66</v>
      </c>
      <c r="C33" s="5"/>
      <c r="D33" s="5"/>
      <c r="E33" s="5"/>
      <c r="F33" s="12">
        <f>+F31-F32</f>
        <v>15.949999999999932</v>
      </c>
      <c r="G33" s="9"/>
    </row>
  </sheetData>
  <sheetProtection/>
  <printOptions/>
  <pageMargins left="0.75" right="0.75" top="1" bottom="1" header="0.5" footer="0.5"/>
  <pageSetup fitToHeight="1" fitToWidth="1" orientation="portrait"/>
</worksheet>
</file>

<file path=xl/worksheets/sheet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27">
      <selection activeCell="D19" sqref="D19"/>
    </sheetView>
  </sheetViews>
  <sheetFormatPr defaultColWidth="8.875" defaultRowHeight="15.75"/>
  <cols>
    <col min="1" max="1" width="21.125" style="135" customWidth="1"/>
    <col min="2" max="2" width="10.625" style="135" customWidth="1"/>
    <col min="3" max="3" width="9.125" style="135" customWidth="1"/>
    <col min="4" max="4" width="9.625" style="135" customWidth="1"/>
    <col min="5" max="5" width="8.875" style="135" customWidth="1"/>
    <col min="6" max="6" width="9.00390625" style="135" bestFit="1" customWidth="1"/>
    <col min="7" max="7" width="12.625" style="100" customWidth="1"/>
    <col min="8" max="16384" width="8.875" style="135" customWidth="1"/>
  </cols>
  <sheetData>
    <row r="1" spans="1:7" ht="15.75">
      <c r="A1" s="155" t="s">
        <v>243</v>
      </c>
      <c r="B1" s="156"/>
      <c r="C1" s="156"/>
      <c r="D1" s="156"/>
      <c r="E1" s="156"/>
      <c r="F1" s="156"/>
      <c r="G1" s="157"/>
    </row>
    <row r="2" spans="1:6" ht="15.75">
      <c r="A2" s="160"/>
      <c r="B2" s="161"/>
      <c r="C2" s="161"/>
      <c r="D2" s="162"/>
      <c r="E2" s="163"/>
      <c r="F2" s="163"/>
    </row>
    <row r="3" spans="1:6" ht="15.75">
      <c r="A3" s="164"/>
      <c r="B3" s="164"/>
      <c r="C3" s="225" t="s">
        <v>200</v>
      </c>
      <c r="D3" s="225"/>
      <c r="E3" s="155"/>
      <c r="F3" s="158"/>
    </row>
    <row r="4" spans="1:6" ht="15.75">
      <c r="A4" s="183" t="s">
        <v>201</v>
      </c>
      <c r="B4" s="189"/>
      <c r="C4" s="190" t="s">
        <v>202</v>
      </c>
      <c r="D4" s="190" t="s">
        <v>203</v>
      </c>
      <c r="E4" s="191" t="s">
        <v>27</v>
      </c>
      <c r="F4" s="165"/>
    </row>
    <row r="5" spans="1:6" ht="15.75">
      <c r="A5" s="166" t="s">
        <v>204</v>
      </c>
      <c r="B5" s="184"/>
      <c r="C5" s="167">
        <v>0</v>
      </c>
      <c r="D5" s="168">
        <v>0</v>
      </c>
      <c r="E5" s="192">
        <f aca="true" t="shared" si="0" ref="E5:E10">D5+C5</f>
        <v>0</v>
      </c>
      <c r="F5" s="169"/>
    </row>
    <row r="6" spans="1:6" ht="15.75">
      <c r="A6" s="166" t="s">
        <v>205</v>
      </c>
      <c r="B6" s="184"/>
      <c r="C6" s="170">
        <v>8</v>
      </c>
      <c r="D6" s="170">
        <v>6.4</v>
      </c>
      <c r="E6" s="192">
        <f t="shared" si="0"/>
        <v>14.4</v>
      </c>
      <c r="F6" s="169"/>
    </row>
    <row r="7" spans="1:6" ht="15.75">
      <c r="A7" s="166" t="s">
        <v>206</v>
      </c>
      <c r="B7" s="189"/>
      <c r="C7" s="171">
        <v>2</v>
      </c>
      <c r="D7" s="171">
        <v>1.8</v>
      </c>
      <c r="E7" s="192">
        <f t="shared" si="0"/>
        <v>3.8</v>
      </c>
      <c r="F7" s="169"/>
    </row>
    <row r="8" spans="1:6" ht="15.75">
      <c r="A8" s="166" t="s">
        <v>207</v>
      </c>
      <c r="B8" s="184"/>
      <c r="C8" s="171">
        <v>2.1</v>
      </c>
      <c r="D8" s="171">
        <v>1.7</v>
      </c>
      <c r="E8" s="192">
        <f t="shared" si="0"/>
        <v>3.8</v>
      </c>
      <c r="F8" s="169"/>
    </row>
    <row r="9" spans="1:6" ht="15.75">
      <c r="A9" s="166" t="s">
        <v>208</v>
      </c>
      <c r="B9" s="184"/>
      <c r="C9" s="171">
        <v>4.6</v>
      </c>
      <c r="D9" s="171">
        <v>4.5</v>
      </c>
      <c r="E9" s="192">
        <f t="shared" si="0"/>
        <v>9.1</v>
      </c>
      <c r="F9" s="169"/>
    </row>
    <row r="10" spans="1:6" ht="15.75">
      <c r="A10" s="166" t="s">
        <v>179</v>
      </c>
      <c r="B10" s="184"/>
      <c r="C10" s="172">
        <v>0</v>
      </c>
      <c r="D10" s="172">
        <v>0</v>
      </c>
      <c r="E10" s="194">
        <f t="shared" si="0"/>
        <v>0</v>
      </c>
      <c r="F10" s="173"/>
    </row>
    <row r="11" spans="1:6" ht="15.75">
      <c r="A11" s="188" t="s">
        <v>209</v>
      </c>
      <c r="B11" s="188"/>
      <c r="C11" s="192">
        <f>SUM(C5:C10)</f>
        <v>16.7</v>
      </c>
      <c r="D11" s="192">
        <f>SUM(D5:D10)</f>
        <v>14.4</v>
      </c>
      <c r="E11" s="196">
        <f>SUM(E5:E10)</f>
        <v>31.1</v>
      </c>
      <c r="F11" s="174"/>
    </row>
    <row r="12" spans="1:6" ht="15.75">
      <c r="A12" s="183" t="s">
        <v>211</v>
      </c>
      <c r="B12" s="184"/>
      <c r="C12" s="184"/>
      <c r="D12" s="184"/>
      <c r="E12" s="182"/>
      <c r="F12" s="159"/>
    </row>
    <row r="13" spans="1:6" ht="15.75">
      <c r="A13" s="175" t="s">
        <v>212</v>
      </c>
      <c r="B13" s="184"/>
      <c r="C13" s="184"/>
      <c r="D13" s="199">
        <v>18.55</v>
      </c>
      <c r="E13" s="192">
        <v>18.55</v>
      </c>
      <c r="F13" s="169"/>
    </row>
    <row r="14" spans="1:6" ht="15.75">
      <c r="A14" s="176" t="s">
        <v>215</v>
      </c>
      <c r="B14" s="184"/>
      <c r="C14" s="184"/>
      <c r="D14" s="199">
        <v>26.4</v>
      </c>
      <c r="E14" s="192">
        <f aca="true" t="shared" si="1" ref="E14:E20">D14</f>
        <v>26.4</v>
      </c>
      <c r="F14" s="169"/>
    </row>
    <row r="15" spans="1:6" ht="15.75">
      <c r="A15" s="177" t="s">
        <v>216</v>
      </c>
      <c r="B15" s="200"/>
      <c r="C15" s="129"/>
      <c r="D15" s="192">
        <v>19.35</v>
      </c>
      <c r="E15" s="192">
        <f t="shared" si="1"/>
        <v>19.35</v>
      </c>
      <c r="F15" s="169"/>
    </row>
    <row r="16" spans="1:6" ht="15.75">
      <c r="A16" s="177" t="s">
        <v>217</v>
      </c>
      <c r="B16" s="201"/>
      <c r="C16" s="129"/>
      <c r="D16" s="194">
        <v>53.3</v>
      </c>
      <c r="E16" s="194">
        <f t="shared" si="1"/>
        <v>53.3</v>
      </c>
      <c r="F16" s="173"/>
    </row>
    <row r="17" spans="1:6" ht="15.75">
      <c r="A17" s="183" t="s">
        <v>218</v>
      </c>
      <c r="B17" s="184"/>
      <c r="C17" s="184"/>
      <c r="D17" s="202">
        <f>D14+D16+D15</f>
        <v>99.04999999999998</v>
      </c>
      <c r="E17" s="203">
        <f t="shared" si="1"/>
        <v>99.04999999999998</v>
      </c>
      <c r="F17" s="174"/>
    </row>
    <row r="18" spans="1:6" ht="15.75">
      <c r="A18" s="198" t="s">
        <v>219</v>
      </c>
      <c r="B18" s="184"/>
      <c r="C18" s="204"/>
      <c r="D18" s="168">
        <v>0</v>
      </c>
      <c r="E18" s="192">
        <f t="shared" si="1"/>
        <v>0</v>
      </c>
      <c r="F18" s="169"/>
    </row>
    <row r="19" spans="1:6" ht="15.75">
      <c r="A19" s="198" t="s">
        <v>220</v>
      </c>
      <c r="B19" s="184"/>
      <c r="C19" s="205"/>
      <c r="D19" s="168">
        <v>41</v>
      </c>
      <c r="E19" s="192">
        <f t="shared" si="1"/>
        <v>41</v>
      </c>
      <c r="F19" s="169"/>
    </row>
    <row r="20" spans="1:6" ht="15.75">
      <c r="A20" s="198" t="s">
        <v>221</v>
      </c>
      <c r="B20" s="184"/>
      <c r="C20" s="205"/>
      <c r="D20" s="168">
        <v>5</v>
      </c>
      <c r="E20" s="192">
        <f t="shared" si="1"/>
        <v>5</v>
      </c>
      <c r="F20" s="169"/>
    </row>
    <row r="21" spans="1:6" ht="15.75">
      <c r="A21" s="206" t="s">
        <v>222</v>
      </c>
      <c r="B21" s="184"/>
      <c r="C21" s="192">
        <v>52</v>
      </c>
      <c r="D21" s="207" t="s">
        <v>210</v>
      </c>
      <c r="E21" s="192">
        <v>52</v>
      </c>
      <c r="F21" s="169"/>
    </row>
    <row r="22" spans="1:6" ht="15.75">
      <c r="A22" s="188" t="s">
        <v>9</v>
      </c>
      <c r="B22" s="188"/>
      <c r="C22" s="129"/>
      <c r="D22" s="129"/>
      <c r="E22" s="129"/>
      <c r="F22" s="169"/>
    </row>
    <row r="23" spans="1:6" ht="15.75">
      <c r="A23" s="129" t="s">
        <v>224</v>
      </c>
      <c r="B23" s="129"/>
      <c r="C23" s="178">
        <v>133</v>
      </c>
      <c r="D23" s="207" t="s">
        <v>210</v>
      </c>
      <c r="E23" s="194">
        <f>C23</f>
        <v>133</v>
      </c>
      <c r="F23" s="173"/>
    </row>
    <row r="24" spans="1:6" ht="15.75">
      <c r="A24" s="183" t="s">
        <v>225</v>
      </c>
      <c r="B24" s="184"/>
      <c r="C24" s="184"/>
      <c r="D24" s="184"/>
      <c r="E24" s="182"/>
      <c r="F24" s="159"/>
    </row>
    <row r="25" spans="1:6" ht="15.75">
      <c r="A25" s="166" t="s">
        <v>226</v>
      </c>
      <c r="B25" s="184"/>
      <c r="C25" s="167">
        <v>12.2</v>
      </c>
      <c r="D25" s="167">
        <v>5.5</v>
      </c>
      <c r="E25" s="192">
        <f>D25+C25</f>
        <v>17.7</v>
      </c>
      <c r="F25" s="169"/>
    </row>
    <row r="26" spans="1:6" ht="15.75">
      <c r="A26" s="166" t="s">
        <v>227</v>
      </c>
      <c r="B26" s="184"/>
      <c r="C26" s="208">
        <v>3.15</v>
      </c>
      <c r="D26" s="208">
        <v>2.8</v>
      </c>
      <c r="E26" s="192">
        <f>D26+C26</f>
        <v>5.949999999999999</v>
      </c>
      <c r="F26" s="169"/>
    </row>
    <row r="27" spans="1:6" ht="15.75">
      <c r="A27" s="166" t="s">
        <v>228</v>
      </c>
      <c r="B27" s="184"/>
      <c r="C27" s="179">
        <v>3.7</v>
      </c>
      <c r="D27" s="179">
        <v>2.6</v>
      </c>
      <c r="E27" s="192">
        <f>D27+C27</f>
        <v>6.300000000000001</v>
      </c>
      <c r="F27" s="169"/>
    </row>
    <row r="28" spans="1:6" ht="15.75">
      <c r="A28" s="166" t="s">
        <v>229</v>
      </c>
      <c r="B28" s="184"/>
      <c r="C28" s="179">
        <v>10.4</v>
      </c>
      <c r="D28" s="179">
        <v>6.5</v>
      </c>
      <c r="E28" s="192">
        <f>D28+C28</f>
        <v>16.9</v>
      </c>
      <c r="F28" s="169"/>
    </row>
    <row r="29" spans="1:6" ht="15.75">
      <c r="A29" s="166" t="s">
        <v>230</v>
      </c>
      <c r="B29" s="184"/>
      <c r="C29" s="209">
        <v>2.08</v>
      </c>
      <c r="D29" s="209">
        <v>3.77</v>
      </c>
      <c r="E29" s="194">
        <f>C29+D29</f>
        <v>5.85</v>
      </c>
      <c r="F29" s="173"/>
    </row>
    <row r="30" spans="1:6" ht="15.75">
      <c r="A30" s="183" t="s">
        <v>231</v>
      </c>
      <c r="B30" s="189"/>
      <c r="C30" s="189">
        <f>C25+C26+C27+C28+C29</f>
        <v>31.53</v>
      </c>
      <c r="D30" s="189">
        <f>D25+D26+D27+D28+D29</f>
        <v>21.169999999999998</v>
      </c>
      <c r="E30" s="196">
        <f>D30+C30</f>
        <v>52.7</v>
      </c>
      <c r="F30" s="174"/>
    </row>
    <row r="31" spans="1:6" ht="15.75">
      <c r="A31" s="183"/>
      <c r="B31" s="184"/>
      <c r="C31" s="184"/>
      <c r="D31" s="185"/>
      <c r="E31" s="186"/>
      <c r="F31" s="163"/>
    </row>
    <row r="32" spans="1:6" ht="15.75">
      <c r="A32" s="226" t="s">
        <v>232</v>
      </c>
      <c r="B32" s="227"/>
      <c r="C32" s="227"/>
      <c r="D32" s="185"/>
      <c r="E32" s="186"/>
      <c r="F32" s="163"/>
    </row>
    <row r="33" spans="1:6" ht="15.75">
      <c r="A33" s="182"/>
      <c r="B33" s="182"/>
      <c r="C33" s="228" t="s">
        <v>233</v>
      </c>
      <c r="D33" s="228"/>
      <c r="E33" s="228"/>
      <c r="F33" s="158"/>
    </row>
    <row r="34" spans="1:6" ht="15.75">
      <c r="A34" s="210" t="s">
        <v>234</v>
      </c>
      <c r="B34" s="211"/>
      <c r="C34" s="212" t="s">
        <v>202</v>
      </c>
      <c r="D34" s="212" t="s">
        <v>203</v>
      </c>
      <c r="E34" s="213" t="s">
        <v>27</v>
      </c>
      <c r="F34" s="165"/>
    </row>
    <row r="35" spans="1:6" ht="15.75">
      <c r="A35" s="214" t="s">
        <v>235</v>
      </c>
      <c r="B35" s="211"/>
      <c r="C35" s="215">
        <f>C11+C21+C23+C30</f>
        <v>233.23</v>
      </c>
      <c r="D35" s="215">
        <f>D30+D11+D17+D19+D20</f>
        <v>180.61999999999998</v>
      </c>
      <c r="E35" s="192">
        <f>SUM(C35:D35)</f>
        <v>413.84999999999997</v>
      </c>
      <c r="F35" s="169"/>
    </row>
    <row r="36" spans="1:6" ht="15.75">
      <c r="A36" s="216"/>
      <c r="B36" s="211"/>
      <c r="C36" s="215"/>
      <c r="D36" s="217"/>
      <c r="E36" s="192"/>
      <c r="F36" s="159"/>
    </row>
    <row r="37" spans="1:6" ht="15.75">
      <c r="A37" s="188" t="s">
        <v>236</v>
      </c>
      <c r="B37" s="188" t="s">
        <v>153</v>
      </c>
      <c r="C37" s="188" t="s">
        <v>268</v>
      </c>
      <c r="D37" s="129"/>
      <c r="E37" s="213" t="s">
        <v>27</v>
      </c>
      <c r="F37" s="165"/>
    </row>
    <row r="38" spans="1:6" ht="15.75">
      <c r="A38" s="218" t="s">
        <v>237</v>
      </c>
      <c r="B38" s="142">
        <v>6.5</v>
      </c>
      <c r="C38" s="129" t="s">
        <v>271</v>
      </c>
      <c r="D38" s="129"/>
      <c r="E38" s="192">
        <v>455</v>
      </c>
      <c r="F38" s="169"/>
    </row>
    <row r="39" spans="1:6" ht="15.75">
      <c r="A39" s="218" t="s">
        <v>238</v>
      </c>
      <c r="B39" s="142">
        <v>100</v>
      </c>
      <c r="C39" s="129" t="s">
        <v>272</v>
      </c>
      <c r="D39" s="219" t="s">
        <v>167</v>
      </c>
      <c r="E39" s="194">
        <v>100</v>
      </c>
      <c r="F39" s="173"/>
    </row>
    <row r="40" spans="1:6" ht="15.75">
      <c r="A40" s="188" t="s">
        <v>239</v>
      </c>
      <c r="B40" s="200"/>
      <c r="C40" s="129"/>
      <c r="D40" s="219"/>
      <c r="E40" s="196">
        <f>E38+E39</f>
        <v>555</v>
      </c>
      <c r="F40" s="174"/>
    </row>
    <row r="41" spans="1:6" ht="15.75">
      <c r="A41" s="188"/>
      <c r="B41" s="200"/>
      <c r="C41" s="129"/>
      <c r="D41" s="219"/>
      <c r="E41" s="196"/>
      <c r="F41" s="174"/>
    </row>
    <row r="42" spans="1:6" ht="15.75">
      <c r="A42" s="188"/>
      <c r="B42" s="200"/>
      <c r="C42" s="129"/>
      <c r="D42" s="220" t="s">
        <v>240</v>
      </c>
      <c r="E42" s="220"/>
      <c r="F42" s="156"/>
    </row>
    <row r="43" spans="1:6" ht="15.75">
      <c r="A43" s="188"/>
      <c r="B43" s="129"/>
      <c r="C43" s="129"/>
      <c r="D43" s="221" t="s">
        <v>203</v>
      </c>
      <c r="E43" s="222" t="s">
        <v>27</v>
      </c>
      <c r="F43" s="180"/>
    </row>
    <row r="44" spans="1:6" ht="15.75">
      <c r="A44" s="188"/>
      <c r="B44" s="200"/>
      <c r="C44" s="129"/>
      <c r="D44" s="212" t="s">
        <v>241</v>
      </c>
      <c r="E44" s="213" t="s">
        <v>241</v>
      </c>
      <c r="F44" s="165"/>
    </row>
    <row r="45" spans="1:6" ht="15.75">
      <c r="A45" s="188" t="s">
        <v>242</v>
      </c>
      <c r="B45" s="188"/>
      <c r="C45" s="192"/>
      <c r="D45" s="196">
        <f>E40-D35</f>
        <v>374.38</v>
      </c>
      <c r="E45" s="196">
        <f>E40-E35</f>
        <v>141.15000000000003</v>
      </c>
      <c r="F45" s="174"/>
    </row>
  </sheetData>
  <sheetProtection/>
  <mergeCells count="3">
    <mergeCell ref="C3:D3"/>
    <mergeCell ref="A32:C32"/>
    <mergeCell ref="C33:E33"/>
  </mergeCells>
  <hyperlinks>
    <hyperlink ref="A38" r:id="rId1" display="  Expected selling price"/>
  </hyperlinks>
  <printOptions/>
  <pageMargins left="0.75" right="0.75" top="1" bottom="1" header="0.5" footer="0.5"/>
  <pageSetup fitToHeight="1" fitToWidth="1" orientation="portrait" scale="91"/>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25">
      <selection activeCell="B20" sqref="B20"/>
    </sheetView>
  </sheetViews>
  <sheetFormatPr defaultColWidth="8.875" defaultRowHeight="15.75"/>
  <cols>
    <col min="1" max="1" width="25.125" style="135" customWidth="1"/>
    <col min="2" max="2" width="10.625" style="135" customWidth="1"/>
    <col min="3" max="3" width="10.375" style="135" customWidth="1"/>
    <col min="4" max="4" width="9.625" style="135" customWidth="1"/>
    <col min="5" max="5" width="8.875" style="135" customWidth="1"/>
    <col min="6" max="6" width="9.00390625" style="135" bestFit="1" customWidth="1"/>
    <col min="7" max="7" width="12.625" style="100" customWidth="1"/>
    <col min="8" max="16384" width="8.875" style="135" customWidth="1"/>
  </cols>
  <sheetData>
    <row r="1" spans="1:7" ht="15.75">
      <c r="A1" s="155" t="s">
        <v>261</v>
      </c>
      <c r="B1" s="156"/>
      <c r="C1" s="156"/>
      <c r="D1" s="156"/>
      <c r="E1" s="156"/>
      <c r="F1" s="156"/>
      <c r="G1" s="157"/>
    </row>
    <row r="2" spans="1:6" ht="15.75">
      <c r="A2" s="187"/>
      <c r="B2" s="187"/>
      <c r="C2" s="228" t="s">
        <v>200</v>
      </c>
      <c r="D2" s="228"/>
      <c r="E2" s="188"/>
      <c r="F2" s="181"/>
    </row>
    <row r="3" spans="1:6" ht="15.75">
      <c r="A3" s="183" t="s">
        <v>201</v>
      </c>
      <c r="B3" s="189"/>
      <c r="C3" s="190" t="s">
        <v>202</v>
      </c>
      <c r="D3" s="190" t="s">
        <v>203</v>
      </c>
      <c r="E3" s="191" t="s">
        <v>27</v>
      </c>
      <c r="F3" s="191"/>
    </row>
    <row r="4" spans="1:6" ht="15.75">
      <c r="A4" s="166" t="s">
        <v>204</v>
      </c>
      <c r="B4" s="184"/>
      <c r="C4" s="167">
        <v>0</v>
      </c>
      <c r="D4" s="168">
        <v>0</v>
      </c>
      <c r="E4" s="192">
        <f aca="true" t="shared" si="0" ref="E4:E9">D4+C4</f>
        <v>0</v>
      </c>
      <c r="F4" s="193"/>
    </row>
    <row r="5" spans="1:6" ht="15.75">
      <c r="A5" s="166" t="s">
        <v>205</v>
      </c>
      <c r="B5" s="184"/>
      <c r="C5" s="170">
        <v>8</v>
      </c>
      <c r="D5" s="170">
        <v>6.4</v>
      </c>
      <c r="E5" s="192">
        <f t="shared" si="0"/>
        <v>14.4</v>
      </c>
      <c r="F5" s="193"/>
    </row>
    <row r="6" spans="1:6" ht="15.75">
      <c r="A6" s="166" t="s">
        <v>206</v>
      </c>
      <c r="B6" s="189"/>
      <c r="C6" s="171">
        <v>2</v>
      </c>
      <c r="D6" s="171">
        <v>1.8</v>
      </c>
      <c r="E6" s="192">
        <f t="shared" si="0"/>
        <v>3.8</v>
      </c>
      <c r="F6" s="193"/>
    </row>
    <row r="7" spans="1:6" ht="15.75">
      <c r="A7" s="166" t="s">
        <v>207</v>
      </c>
      <c r="B7" s="184"/>
      <c r="C7" s="171">
        <v>2.1</v>
      </c>
      <c r="D7" s="171">
        <v>1.7</v>
      </c>
      <c r="E7" s="192">
        <f t="shared" si="0"/>
        <v>3.8</v>
      </c>
      <c r="F7" s="193"/>
    </row>
    <row r="8" spans="1:6" ht="15.75">
      <c r="A8" s="166" t="s">
        <v>208</v>
      </c>
      <c r="B8" s="184"/>
      <c r="C8" s="171">
        <v>4.6</v>
      </c>
      <c r="D8" s="171">
        <v>4.5</v>
      </c>
      <c r="E8" s="192">
        <f t="shared" si="0"/>
        <v>9.1</v>
      </c>
      <c r="F8" s="193"/>
    </row>
    <row r="9" spans="1:6" ht="15.75">
      <c r="A9" s="166" t="s">
        <v>179</v>
      </c>
      <c r="B9" s="184"/>
      <c r="C9" s="172">
        <v>0</v>
      </c>
      <c r="D9" s="172">
        <v>0</v>
      </c>
      <c r="E9" s="194">
        <f t="shared" si="0"/>
        <v>0</v>
      </c>
      <c r="F9" s="195"/>
    </row>
    <row r="10" spans="1:6" ht="15.75">
      <c r="A10" s="188" t="s">
        <v>209</v>
      </c>
      <c r="B10" s="188"/>
      <c r="C10" s="192">
        <f>SUM(C4:C9)</f>
        <v>16.7</v>
      </c>
      <c r="D10" s="192">
        <f>SUM(D4:D9)</f>
        <v>14.4</v>
      </c>
      <c r="E10" s="196">
        <f>SUM(E4:E9)</f>
        <v>31.1</v>
      </c>
      <c r="F10" s="197"/>
    </row>
    <row r="11" spans="1:6" ht="15.75">
      <c r="A11" s="183" t="s">
        <v>211</v>
      </c>
      <c r="B11" s="184" t="s">
        <v>153</v>
      </c>
      <c r="C11" s="184" t="s">
        <v>266</v>
      </c>
      <c r="D11" s="184"/>
      <c r="E11" s="182"/>
      <c r="F11" s="182"/>
    </row>
    <row r="12" spans="1:6" ht="15.75">
      <c r="A12" s="175" t="s">
        <v>212</v>
      </c>
      <c r="B12" s="184">
        <v>12.33</v>
      </c>
      <c r="C12" s="184">
        <v>10</v>
      </c>
      <c r="D12" s="199">
        <v>123</v>
      </c>
      <c r="E12" s="192">
        <v>123</v>
      </c>
      <c r="F12" s="193"/>
    </row>
    <row r="13" spans="1:6" ht="15.75">
      <c r="A13" s="176" t="s">
        <v>215</v>
      </c>
      <c r="B13" s="184"/>
      <c r="C13" s="184"/>
      <c r="D13" s="199">
        <v>30</v>
      </c>
      <c r="E13" s="192">
        <f>D13</f>
        <v>30</v>
      </c>
      <c r="F13" s="193"/>
    </row>
    <row r="14" spans="1:6" ht="15.75">
      <c r="A14" s="177" t="s">
        <v>216</v>
      </c>
      <c r="B14" s="200"/>
      <c r="C14" s="129"/>
      <c r="D14" s="192">
        <v>19.35</v>
      </c>
      <c r="E14" s="192">
        <v>19.35</v>
      </c>
      <c r="F14" s="193"/>
    </row>
    <row r="15" spans="1:6" ht="15.75">
      <c r="A15" s="177" t="s">
        <v>217</v>
      </c>
      <c r="B15" s="201"/>
      <c r="C15" s="129"/>
      <c r="D15" s="194">
        <v>53.5</v>
      </c>
      <c r="E15" s="194">
        <f>D15</f>
        <v>53.5</v>
      </c>
      <c r="F15" s="195"/>
    </row>
    <row r="16" spans="1:6" ht="15.75">
      <c r="A16" s="183" t="s">
        <v>218</v>
      </c>
      <c r="B16" s="184"/>
      <c r="C16" s="184"/>
      <c r="D16" s="202">
        <f>D13+D15+D14</f>
        <v>102.85</v>
      </c>
      <c r="E16" s="203">
        <f>D16</f>
        <v>102.85</v>
      </c>
      <c r="F16" s="197"/>
    </row>
    <row r="17" spans="1:6" ht="15.75">
      <c r="A17" s="198" t="s">
        <v>219</v>
      </c>
      <c r="B17" s="184"/>
      <c r="C17" s="204"/>
      <c r="D17" s="168">
        <v>0</v>
      </c>
      <c r="E17" s="192">
        <f>D17</f>
        <v>0</v>
      </c>
      <c r="F17" s="193"/>
    </row>
    <row r="18" spans="1:6" ht="15.75">
      <c r="A18" s="198" t="s">
        <v>220</v>
      </c>
      <c r="B18" s="184"/>
      <c r="C18" s="205"/>
      <c r="D18" s="168">
        <v>41</v>
      </c>
      <c r="E18" s="192">
        <f>D18</f>
        <v>41</v>
      </c>
      <c r="F18" s="193"/>
    </row>
    <row r="19" spans="1:6" ht="15.75">
      <c r="A19" s="198" t="s">
        <v>221</v>
      </c>
      <c r="B19" s="184"/>
      <c r="C19" s="205"/>
      <c r="D19" s="168">
        <v>5</v>
      </c>
      <c r="E19" s="192">
        <f>D19</f>
        <v>5</v>
      </c>
      <c r="F19" s="193"/>
    </row>
    <row r="20" spans="1:6" ht="15.75">
      <c r="A20" s="206" t="s">
        <v>222</v>
      </c>
      <c r="B20" s="184"/>
      <c r="C20" s="192"/>
      <c r="D20" s="207" t="s">
        <v>210</v>
      </c>
      <c r="E20" s="192">
        <v>58.5</v>
      </c>
      <c r="F20" s="193"/>
    </row>
    <row r="21" spans="1:6" ht="15.75">
      <c r="A21" s="188" t="s">
        <v>9</v>
      </c>
      <c r="B21" s="188"/>
      <c r="C21" s="129"/>
      <c r="D21" s="129"/>
      <c r="E21" s="129"/>
      <c r="F21" s="193"/>
    </row>
    <row r="22" spans="1:6" ht="15.75">
      <c r="A22" s="129" t="s">
        <v>224</v>
      </c>
      <c r="B22" s="129"/>
      <c r="C22" s="178">
        <v>133</v>
      </c>
      <c r="D22" s="207" t="s">
        <v>210</v>
      </c>
      <c r="E22" s="194">
        <f>C22</f>
        <v>133</v>
      </c>
      <c r="F22" s="195"/>
    </row>
    <row r="23" spans="1:6" ht="15.75">
      <c r="A23" s="183" t="s">
        <v>225</v>
      </c>
      <c r="B23" s="184"/>
      <c r="C23" s="184"/>
      <c r="D23" s="184"/>
      <c r="E23" s="182"/>
      <c r="F23" s="182"/>
    </row>
    <row r="24" spans="1:6" ht="15.75">
      <c r="A24" s="166" t="s">
        <v>226</v>
      </c>
      <c r="B24" s="184"/>
      <c r="C24" s="167">
        <v>12.2</v>
      </c>
      <c r="D24" s="167">
        <v>5.5</v>
      </c>
      <c r="E24" s="192">
        <f>D24+C24</f>
        <v>17.7</v>
      </c>
      <c r="F24" s="193"/>
    </row>
    <row r="25" spans="1:6" ht="15.75">
      <c r="A25" s="166" t="s">
        <v>227</v>
      </c>
      <c r="B25" s="184"/>
      <c r="C25" s="208">
        <v>4.05</v>
      </c>
      <c r="D25" s="208">
        <v>3.6</v>
      </c>
      <c r="E25" s="192">
        <f>D25+C25</f>
        <v>7.65</v>
      </c>
      <c r="F25" s="193"/>
    </row>
    <row r="26" spans="1:6" ht="15.75">
      <c r="A26" s="166" t="s">
        <v>228</v>
      </c>
      <c r="B26" s="184"/>
      <c r="C26" s="179">
        <v>3.7</v>
      </c>
      <c r="D26" s="179">
        <v>2.6</v>
      </c>
      <c r="E26" s="192">
        <f>D26+C26</f>
        <v>6.300000000000001</v>
      </c>
      <c r="F26" s="193"/>
    </row>
    <row r="27" spans="1:6" ht="15.75">
      <c r="A27" s="166" t="s">
        <v>229</v>
      </c>
      <c r="B27" s="184"/>
      <c r="C27" s="179">
        <v>10.4</v>
      </c>
      <c r="D27" s="179">
        <v>6.5</v>
      </c>
      <c r="E27" s="192">
        <f>D27+C27</f>
        <v>16.9</v>
      </c>
      <c r="F27" s="193"/>
    </row>
    <row r="28" spans="1:6" ht="15.75">
      <c r="A28" s="166" t="s">
        <v>230</v>
      </c>
      <c r="B28" s="184"/>
      <c r="C28" s="209">
        <v>3.12</v>
      </c>
      <c r="D28" s="209">
        <v>5.66</v>
      </c>
      <c r="E28" s="194">
        <f>C28+D28</f>
        <v>8.780000000000001</v>
      </c>
      <c r="F28" s="195"/>
    </row>
    <row r="29" spans="1:6" ht="15.75">
      <c r="A29" s="183" t="s">
        <v>231</v>
      </c>
      <c r="B29" s="189"/>
      <c r="C29" s="189">
        <f>C24+C25+C26+C27+C28</f>
        <v>33.47</v>
      </c>
      <c r="D29" s="189">
        <f>D24+D25+D26+D27+D28</f>
        <v>23.86</v>
      </c>
      <c r="E29" s="196">
        <f>D29+C29</f>
        <v>57.33</v>
      </c>
      <c r="F29" s="197"/>
    </row>
    <row r="30" spans="1:6" ht="15.75">
      <c r="A30" s="183"/>
      <c r="B30" s="184"/>
      <c r="C30" s="184"/>
      <c r="D30" s="185"/>
      <c r="E30" s="186"/>
      <c r="F30" s="186"/>
    </row>
    <row r="31" spans="1:6" ht="15.75">
      <c r="A31" s="226" t="s">
        <v>232</v>
      </c>
      <c r="B31" s="227"/>
      <c r="C31" s="227"/>
      <c r="D31" s="185"/>
      <c r="E31" s="186"/>
      <c r="F31" s="186"/>
    </row>
    <row r="32" spans="1:6" ht="15.75">
      <c r="A32" s="182"/>
      <c r="B32" s="182"/>
      <c r="C32" s="228" t="s">
        <v>233</v>
      </c>
      <c r="D32" s="228"/>
      <c r="E32" s="228"/>
      <c r="F32" s="181"/>
    </row>
    <row r="33" spans="1:6" ht="15.75">
      <c r="A33" s="210" t="s">
        <v>234</v>
      </c>
      <c r="B33" s="211"/>
      <c r="C33" s="212" t="s">
        <v>202</v>
      </c>
      <c r="D33" s="212" t="s">
        <v>203</v>
      </c>
      <c r="E33" s="213" t="s">
        <v>27</v>
      </c>
      <c r="F33" s="191"/>
    </row>
    <row r="34" spans="1:6" ht="15.75">
      <c r="A34" s="214" t="s">
        <v>235</v>
      </c>
      <c r="B34" s="211"/>
      <c r="C34" s="215">
        <f>C10+C20+C22+C29</f>
        <v>183.17</v>
      </c>
      <c r="D34" s="215">
        <f>D10+D13+D16+D17+D18+D19+D29</f>
        <v>217.11</v>
      </c>
      <c r="E34" s="192">
        <f>SUM(C34:D34)</f>
        <v>400.28</v>
      </c>
      <c r="F34" s="193"/>
    </row>
    <row r="35" spans="1:6" ht="15.75">
      <c r="A35" s="216"/>
      <c r="B35" s="211"/>
      <c r="C35" s="215"/>
      <c r="D35" s="217"/>
      <c r="E35" s="192"/>
      <c r="F35" s="182"/>
    </row>
    <row r="36" spans="1:6" ht="15.75">
      <c r="A36" s="188" t="s">
        <v>236</v>
      </c>
      <c r="B36" s="188" t="s">
        <v>153</v>
      </c>
      <c r="C36" s="188" t="s">
        <v>268</v>
      </c>
      <c r="D36" s="129"/>
      <c r="E36" s="213" t="s">
        <v>27</v>
      </c>
      <c r="F36" s="191"/>
    </row>
    <row r="37" spans="1:6" ht="15.75">
      <c r="A37" s="218" t="s">
        <v>237</v>
      </c>
      <c r="B37" s="142">
        <v>6.5</v>
      </c>
      <c r="C37" s="129" t="s">
        <v>269</v>
      </c>
      <c r="D37" s="129"/>
      <c r="E37" s="192">
        <v>585</v>
      </c>
      <c r="F37" s="193"/>
    </row>
    <row r="38" spans="1:6" ht="15.75">
      <c r="A38" s="218" t="s">
        <v>238</v>
      </c>
      <c r="B38" s="142">
        <v>100</v>
      </c>
      <c r="C38" s="129" t="s">
        <v>270</v>
      </c>
      <c r="D38" s="219" t="s">
        <v>167</v>
      </c>
      <c r="E38" s="192">
        <v>150</v>
      </c>
      <c r="F38" s="195"/>
    </row>
    <row r="39" spans="1:6" ht="15.75">
      <c r="A39" s="188" t="s">
        <v>239</v>
      </c>
      <c r="B39" s="200"/>
      <c r="C39" s="129"/>
      <c r="D39" s="219"/>
      <c r="E39" s="196">
        <f>E37+E38</f>
        <v>735</v>
      </c>
      <c r="F39" s="197"/>
    </row>
    <row r="40" spans="1:6" ht="15.75">
      <c r="A40" s="188"/>
      <c r="B40" s="200"/>
      <c r="C40" s="129"/>
      <c r="D40" s="220" t="s">
        <v>240</v>
      </c>
      <c r="E40" s="220"/>
      <c r="F40" s="129"/>
    </row>
    <row r="41" spans="1:6" ht="15.75">
      <c r="A41" s="188"/>
      <c r="B41" s="129"/>
      <c r="C41" s="129"/>
      <c r="D41" s="221" t="s">
        <v>203</v>
      </c>
      <c r="E41" s="222" t="s">
        <v>27</v>
      </c>
      <c r="F41" s="223"/>
    </row>
    <row r="42" spans="1:6" ht="15.75">
      <c r="A42" s="188"/>
      <c r="B42" s="200"/>
      <c r="C42" s="129"/>
      <c r="D42" s="212" t="s">
        <v>241</v>
      </c>
      <c r="E42" s="213" t="s">
        <v>241</v>
      </c>
      <c r="F42" s="191"/>
    </row>
    <row r="43" spans="1:6" ht="15.75">
      <c r="A43" s="188" t="s">
        <v>242</v>
      </c>
      <c r="B43" s="188"/>
      <c r="C43" s="192"/>
      <c r="D43" s="196">
        <f>E39-D34</f>
        <v>517.89</v>
      </c>
      <c r="E43" s="196">
        <f>E39-E34</f>
        <v>334.72</v>
      </c>
      <c r="F43" s="197"/>
    </row>
  </sheetData>
  <sheetProtection/>
  <mergeCells count="3">
    <mergeCell ref="C2:D2"/>
    <mergeCell ref="A31:C31"/>
    <mergeCell ref="C32:E32"/>
  </mergeCells>
  <hyperlinks>
    <hyperlink ref="A37" r:id="rId1" display="  Expected selling price"/>
  </hyperlinks>
  <printOptions/>
  <pageMargins left="0.7" right="0.7" top="0.75" bottom="0.75" header="0.3" footer="0.3"/>
  <pageSetup fitToHeight="1" fitToWidth="1" horizontalDpi="600" verticalDpi="600" orientation="portrait"/>
  <legacyDrawing r:id="rId3"/>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1">
      <selection activeCell="A3" sqref="A3:F34"/>
    </sheetView>
  </sheetViews>
  <sheetFormatPr defaultColWidth="8.875" defaultRowHeight="15.75"/>
  <cols>
    <col min="1" max="1" width="21.625" style="135" customWidth="1"/>
    <col min="2" max="2" width="0.12890625" style="135" hidden="1" customWidth="1"/>
    <col min="3" max="3" width="8.375" style="135" customWidth="1"/>
    <col min="4" max="5" width="11.875" style="135" customWidth="1"/>
    <col min="6" max="6" width="9.00390625" style="135" bestFit="1" customWidth="1"/>
    <col min="7" max="7" width="12.625" style="135" customWidth="1"/>
    <col min="8" max="16384" width="8.875" style="135" customWidth="1"/>
  </cols>
  <sheetData>
    <row r="1" spans="1:2" ht="15.75">
      <c r="A1" s="135" t="s">
        <v>267</v>
      </c>
      <c r="B1" s="136" t="s">
        <v>260</v>
      </c>
    </row>
    <row r="2" spans="1:7" ht="15.75">
      <c r="A2" s="136"/>
      <c r="C2" s="137"/>
      <c r="D2" s="137"/>
      <c r="E2" s="138" t="s">
        <v>245</v>
      </c>
      <c r="F2" s="136" t="s">
        <v>246</v>
      </c>
      <c r="G2" s="139"/>
    </row>
    <row r="3" spans="1:7" ht="15.75">
      <c r="A3" s="104" t="s">
        <v>247</v>
      </c>
      <c r="B3" s="105"/>
      <c r="C3" s="105"/>
      <c r="D3" s="147" t="s">
        <v>202</v>
      </c>
      <c r="E3" s="147" t="s">
        <v>203</v>
      </c>
      <c r="F3" s="148" t="s">
        <v>27</v>
      </c>
      <c r="G3" s="139"/>
    </row>
    <row r="4" spans="1:7" ht="15.75">
      <c r="A4" s="93" t="s">
        <v>248</v>
      </c>
      <c r="B4" s="104"/>
      <c r="C4" s="105"/>
      <c r="D4" s="140">
        <v>2</v>
      </c>
      <c r="E4" s="140">
        <v>1.8</v>
      </c>
      <c r="F4" s="120">
        <f>D4+E4</f>
        <v>3.8</v>
      </c>
      <c r="G4" s="102"/>
    </row>
    <row r="5" spans="1:7" ht="15.75">
      <c r="A5" s="93" t="s">
        <v>249</v>
      </c>
      <c r="B5" s="105"/>
      <c r="C5" s="105"/>
      <c r="D5" s="140">
        <v>2.4</v>
      </c>
      <c r="E5" s="140">
        <v>2.2</v>
      </c>
      <c r="F5" s="120">
        <f>D5+E5</f>
        <v>4.6</v>
      </c>
      <c r="G5" s="100"/>
    </row>
    <row r="6" spans="1:7" ht="15.75">
      <c r="A6" s="93" t="s">
        <v>250</v>
      </c>
      <c r="B6" s="105"/>
      <c r="C6" s="105"/>
      <c r="D6" s="140">
        <v>6.2</v>
      </c>
      <c r="E6" s="140">
        <v>4.5</v>
      </c>
      <c r="F6" s="120">
        <f>D6+E6</f>
        <v>10.7</v>
      </c>
      <c r="G6" s="100"/>
    </row>
    <row r="7" spans="1:7" ht="15.75">
      <c r="A7" s="104" t="s">
        <v>209</v>
      </c>
      <c r="B7" s="104"/>
      <c r="C7" s="105"/>
      <c r="D7" s="120">
        <f>SUM(D4:D6)</f>
        <v>10.600000000000001</v>
      </c>
      <c r="E7" s="120">
        <f>SUM(E4:E6)</f>
        <v>8.5</v>
      </c>
      <c r="F7" s="149">
        <f>SUM(F4:F6)</f>
        <v>19.099999999999998</v>
      </c>
      <c r="G7" s="100"/>
    </row>
    <row r="8" spans="1:7" ht="15.75">
      <c r="A8" s="104"/>
      <c r="B8" s="104"/>
      <c r="C8" s="105"/>
      <c r="D8" s="150"/>
      <c r="E8" s="150"/>
      <c r="F8" s="150"/>
      <c r="G8" s="100"/>
    </row>
    <row r="9" spans="1:7" ht="15.75">
      <c r="A9" s="104" t="s">
        <v>251</v>
      </c>
      <c r="B9" s="104"/>
      <c r="C9" s="105"/>
      <c r="D9" s="105"/>
      <c r="E9" s="105"/>
      <c r="F9" s="105"/>
      <c r="G9" s="100"/>
    </row>
    <row r="10" spans="1:7" ht="15.75">
      <c r="A10" s="105" t="s">
        <v>215</v>
      </c>
      <c r="B10" s="105"/>
      <c r="C10" s="105"/>
      <c r="D10" s="151" t="s">
        <v>210</v>
      </c>
      <c r="E10" s="120">
        <f>C11*C12</f>
        <v>35.2</v>
      </c>
      <c r="F10" s="120">
        <f>E10</f>
        <v>35.2</v>
      </c>
      <c r="G10" s="100"/>
    </row>
    <row r="11" spans="1:7" ht="15.75">
      <c r="A11" s="112" t="s">
        <v>213</v>
      </c>
      <c r="B11" s="112"/>
      <c r="C11" s="142">
        <v>0.44</v>
      </c>
      <c r="D11" s="105"/>
      <c r="E11" s="105"/>
      <c r="F11" s="105"/>
      <c r="G11" s="100"/>
    </row>
    <row r="12" spans="1:7" ht="15.75">
      <c r="A12" s="112" t="s">
        <v>214</v>
      </c>
      <c r="B12" s="112"/>
      <c r="C12" s="143">
        <v>80</v>
      </c>
      <c r="D12" s="105"/>
      <c r="E12" s="105"/>
      <c r="F12" s="105"/>
      <c r="G12" s="100"/>
    </row>
    <row r="13" spans="1:7" ht="15.75">
      <c r="A13" s="105" t="s">
        <v>252</v>
      </c>
      <c r="B13" s="105"/>
      <c r="C13" s="105"/>
      <c r="D13" s="151" t="s">
        <v>210</v>
      </c>
      <c r="E13" s="120">
        <f>C14*C15</f>
        <v>12.9</v>
      </c>
      <c r="F13" s="120">
        <f>E13</f>
        <v>12.9</v>
      </c>
      <c r="G13" s="100"/>
    </row>
    <row r="14" spans="1:7" ht="15.75">
      <c r="A14" s="112" t="s">
        <v>213</v>
      </c>
      <c r="B14" s="112"/>
      <c r="C14" s="142">
        <v>0.43</v>
      </c>
      <c r="D14" s="105"/>
      <c r="E14" s="105"/>
      <c r="F14" s="105"/>
      <c r="G14" s="100"/>
    </row>
    <row r="15" spans="1:7" ht="15.75">
      <c r="A15" s="112" t="s">
        <v>214</v>
      </c>
      <c r="B15" s="112"/>
      <c r="C15" s="144">
        <v>30</v>
      </c>
      <c r="D15" s="105"/>
      <c r="E15" s="105"/>
      <c r="F15" s="105"/>
      <c r="G15" s="100"/>
    </row>
    <row r="16" spans="1:7" ht="15.75">
      <c r="A16" s="105" t="s">
        <v>217</v>
      </c>
      <c r="B16" s="105"/>
      <c r="C16" s="105"/>
      <c r="D16" s="151" t="s">
        <v>210</v>
      </c>
      <c r="E16" s="152">
        <f>C17*C18</f>
        <v>0</v>
      </c>
      <c r="F16" s="120">
        <f>E16</f>
        <v>0</v>
      </c>
      <c r="G16" s="100"/>
    </row>
    <row r="17" spans="1:7" ht="15.75">
      <c r="A17" s="112" t="s">
        <v>213</v>
      </c>
      <c r="B17" s="112"/>
      <c r="C17" s="142">
        <v>0</v>
      </c>
      <c r="D17" s="105"/>
      <c r="E17" s="105"/>
      <c r="F17" s="105"/>
      <c r="G17" s="100"/>
    </row>
    <row r="18" spans="1:7" ht="15.75">
      <c r="A18" s="112" t="s">
        <v>214</v>
      </c>
      <c r="B18" s="112"/>
      <c r="C18" s="144">
        <v>0</v>
      </c>
      <c r="D18" s="105"/>
      <c r="E18" s="105"/>
      <c r="F18" s="105"/>
      <c r="G18" s="100"/>
    </row>
    <row r="19" spans="1:7" ht="15.75">
      <c r="A19" s="105" t="s">
        <v>219</v>
      </c>
      <c r="B19" s="105"/>
      <c r="C19" s="105"/>
      <c r="D19" s="151" t="s">
        <v>210</v>
      </c>
      <c r="E19" s="140">
        <v>5.5</v>
      </c>
      <c r="F19" s="152">
        <f>E19</f>
        <v>5.5</v>
      </c>
      <c r="G19" s="100"/>
    </row>
    <row r="20" spans="1:7" ht="15.75">
      <c r="A20" s="104" t="s">
        <v>253</v>
      </c>
      <c r="B20" s="104"/>
      <c r="C20" s="105"/>
      <c r="D20" s="151" t="s">
        <v>210</v>
      </c>
      <c r="E20" s="120">
        <f>E10+E13+E16+E19</f>
        <v>53.6</v>
      </c>
      <c r="F20" s="149">
        <f>F10+F13+F16+F19</f>
        <v>53.6</v>
      </c>
      <c r="G20" s="100"/>
    </row>
    <row r="21" spans="1:7" ht="15.75">
      <c r="A21" s="105"/>
      <c r="B21" s="105"/>
      <c r="C21" s="105"/>
      <c r="D21" s="105"/>
      <c r="E21" s="105"/>
      <c r="F21" s="105"/>
      <c r="G21" s="100"/>
    </row>
    <row r="22" spans="1:7" ht="15.75">
      <c r="A22" s="104" t="s">
        <v>33</v>
      </c>
      <c r="B22" s="104"/>
      <c r="C22" s="105"/>
      <c r="D22" s="105"/>
      <c r="E22" s="105"/>
      <c r="F22" s="105"/>
      <c r="G22" s="100"/>
    </row>
    <row r="23" spans="1:7" ht="15.75">
      <c r="A23" s="105" t="s">
        <v>254</v>
      </c>
      <c r="B23" s="105"/>
      <c r="C23" s="105"/>
      <c r="D23" s="120">
        <f>C24*C25</f>
        <v>6.5</v>
      </c>
      <c r="E23" s="151" t="s">
        <v>210</v>
      </c>
      <c r="F23" s="120">
        <f>C24*C25</f>
        <v>6.5</v>
      </c>
      <c r="G23" s="100"/>
    </row>
    <row r="24" spans="1:7" ht="15.75">
      <c r="A24" s="112" t="s">
        <v>255</v>
      </c>
      <c r="B24" s="112"/>
      <c r="C24" s="145">
        <v>0.5</v>
      </c>
      <c r="D24" s="105"/>
      <c r="E24" s="105"/>
      <c r="F24" s="105" t="s">
        <v>167</v>
      </c>
      <c r="G24" s="100"/>
    </row>
    <row r="25" spans="1:7" ht="15.75">
      <c r="A25" s="112" t="s">
        <v>223</v>
      </c>
      <c r="B25" s="112"/>
      <c r="C25" s="142">
        <v>13</v>
      </c>
      <c r="D25" s="105"/>
      <c r="E25" s="105"/>
      <c r="F25" s="105"/>
      <c r="G25" s="100"/>
    </row>
    <row r="26" spans="1:7" ht="15.75">
      <c r="A26" s="105" t="s">
        <v>256</v>
      </c>
      <c r="B26" s="105"/>
      <c r="C26" s="153"/>
      <c r="D26" s="120">
        <f>C27*C28</f>
        <v>13</v>
      </c>
      <c r="E26" s="151" t="s">
        <v>210</v>
      </c>
      <c r="F26" s="120">
        <f>C27*C28</f>
        <v>13</v>
      </c>
      <c r="G26" s="100"/>
    </row>
    <row r="27" spans="1:7" ht="15.75">
      <c r="A27" s="112" t="s">
        <v>255</v>
      </c>
      <c r="B27" s="112"/>
      <c r="C27" s="145">
        <v>1</v>
      </c>
      <c r="D27" s="105"/>
      <c r="E27" s="154" t="s">
        <v>167</v>
      </c>
      <c r="F27" s="105"/>
      <c r="G27" s="100"/>
    </row>
    <row r="28" spans="1:7" ht="15.75">
      <c r="A28" s="112" t="s">
        <v>223</v>
      </c>
      <c r="B28" s="112"/>
      <c r="C28" s="142">
        <v>13</v>
      </c>
      <c r="D28" s="105"/>
      <c r="E28" s="105"/>
      <c r="F28" s="105"/>
      <c r="G28" s="100"/>
    </row>
    <row r="29" spans="1:7" ht="15.75">
      <c r="A29" s="104" t="s">
        <v>253</v>
      </c>
      <c r="B29" s="104"/>
      <c r="C29" s="105"/>
      <c r="D29" s="120">
        <f>D23+D26</f>
        <v>19.5</v>
      </c>
      <c r="E29" s="151" t="s">
        <v>210</v>
      </c>
      <c r="F29" s="149">
        <f>F23+F26</f>
        <v>19.5</v>
      </c>
      <c r="G29" s="100"/>
    </row>
    <row r="30" spans="1:7" ht="15.75">
      <c r="A30" s="104"/>
      <c r="B30" s="104"/>
      <c r="C30" s="105"/>
      <c r="D30" s="105"/>
      <c r="E30" s="105"/>
      <c r="F30" s="105"/>
      <c r="G30" s="100"/>
    </row>
    <row r="31" spans="1:7" ht="15.75">
      <c r="A31" s="104" t="s">
        <v>9</v>
      </c>
      <c r="B31" s="104"/>
      <c r="C31" s="105"/>
      <c r="D31" s="105"/>
      <c r="E31" s="105"/>
      <c r="F31" s="105"/>
      <c r="G31" s="100"/>
    </row>
    <row r="32" spans="1:7" ht="15.75">
      <c r="A32" s="105" t="s">
        <v>257</v>
      </c>
      <c r="B32" s="105"/>
      <c r="C32" s="105"/>
      <c r="D32" s="140">
        <v>73</v>
      </c>
      <c r="E32" s="151" t="s">
        <v>210</v>
      </c>
      <c r="F32" s="120">
        <f>D32</f>
        <v>73</v>
      </c>
      <c r="G32" s="100"/>
    </row>
    <row r="33" spans="1:7" ht="15.75">
      <c r="A33" s="105"/>
      <c r="B33" s="105"/>
      <c r="C33" s="105"/>
      <c r="D33" s="105"/>
      <c r="E33" s="105"/>
      <c r="F33" s="147" t="s">
        <v>258</v>
      </c>
      <c r="G33" s="100"/>
    </row>
    <row r="34" spans="1:7" ht="15.75">
      <c r="A34" s="104" t="s">
        <v>259</v>
      </c>
      <c r="B34" s="104"/>
      <c r="C34" s="105"/>
      <c r="D34" s="120">
        <f>D7+D29+D32</f>
        <v>103.1</v>
      </c>
      <c r="E34" s="120">
        <f>E7+E20</f>
        <v>62.1</v>
      </c>
      <c r="F34" s="149">
        <f>F7+F20+F29+F32</f>
        <v>165.2</v>
      </c>
      <c r="G34" s="100"/>
    </row>
    <row r="35" spans="1:7" ht="15.75">
      <c r="A35" s="136"/>
      <c r="B35" s="136"/>
      <c r="C35" s="137"/>
      <c r="D35" s="141"/>
      <c r="E35" s="141"/>
      <c r="F35" s="146"/>
      <c r="G35" s="100"/>
    </row>
    <row r="36" ht="15.75">
      <c r="G36" s="100"/>
    </row>
  </sheetData>
  <sheetProtection/>
  <printOptions/>
  <pageMargins left="0.75" right="0.75" top="1" bottom="1" header="0.5" footer="0.5"/>
  <pageSetup orientation="portrait"/>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20">
      <selection activeCell="D11" sqref="D11"/>
    </sheetView>
  </sheetViews>
  <sheetFormatPr defaultColWidth="11.00390625" defaultRowHeight="15.75"/>
  <cols>
    <col min="1" max="4" width="11.00390625" style="0" customWidth="1"/>
    <col min="5" max="6" width="14.125" style="0" bestFit="1" customWidth="1"/>
  </cols>
  <sheetData>
    <row r="1" ht="15.75">
      <c r="D1" s="85" t="s">
        <v>141</v>
      </c>
    </row>
    <row r="2" ht="15.75">
      <c r="E2" t="s">
        <v>27</v>
      </c>
    </row>
    <row r="3" ht="15.75">
      <c r="A3" s="79" t="s">
        <v>264</v>
      </c>
    </row>
    <row r="4" spans="2:6" ht="15.75">
      <c r="B4" t="s">
        <v>138</v>
      </c>
      <c r="E4" s="78">
        <v>200000</v>
      </c>
      <c r="F4" s="78"/>
    </row>
    <row r="5" spans="2:6" ht="15.75">
      <c r="B5" t="s">
        <v>139</v>
      </c>
      <c r="E5" s="78">
        <v>34000</v>
      </c>
      <c r="F5" s="78"/>
    </row>
    <row r="6" spans="2:6" ht="15.75">
      <c r="B6" t="s">
        <v>140</v>
      </c>
      <c r="E6" s="78">
        <v>1200</v>
      </c>
      <c r="F6" s="78"/>
    </row>
    <row r="7" spans="2:6" ht="15.75">
      <c r="B7" t="s">
        <v>142</v>
      </c>
      <c r="E7" s="78">
        <v>23000</v>
      </c>
      <c r="F7" s="78"/>
    </row>
    <row r="8" spans="2:6" ht="15.75">
      <c r="B8" t="s">
        <v>28</v>
      </c>
      <c r="E8" s="78">
        <v>2300</v>
      </c>
      <c r="F8" s="78"/>
    </row>
    <row r="9" spans="5:6" ht="15.75">
      <c r="E9" s="78"/>
      <c r="F9" s="78"/>
    </row>
    <row r="10" spans="5:6" ht="15.75">
      <c r="E10" s="78"/>
      <c r="F10" s="78"/>
    </row>
    <row r="11" spans="3:6" ht="15.75">
      <c r="C11" s="79" t="s">
        <v>265</v>
      </c>
      <c r="E11" s="78"/>
      <c r="F11" s="78">
        <f>SUM(E4:E9)</f>
        <v>260500</v>
      </c>
    </row>
    <row r="12" spans="1:6" ht="15.75">
      <c r="A12" s="79" t="s">
        <v>29</v>
      </c>
      <c r="E12" s="78"/>
      <c r="F12" s="78"/>
    </row>
    <row r="13" spans="2:6" ht="15.75">
      <c r="B13" t="s">
        <v>50</v>
      </c>
      <c r="E13" s="78">
        <v>21000</v>
      </c>
      <c r="F13" s="78"/>
    </row>
    <row r="14" spans="2:6" ht="15.75">
      <c r="B14" t="s">
        <v>33</v>
      </c>
      <c r="E14" s="78">
        <v>45000</v>
      </c>
      <c r="F14" s="78"/>
    </row>
    <row r="15" spans="2:6" ht="15.75">
      <c r="B15" t="s">
        <v>143</v>
      </c>
      <c r="E15" s="78">
        <v>6700</v>
      </c>
      <c r="F15" s="78"/>
    </row>
    <row r="16" spans="2:6" ht="15.75">
      <c r="B16" t="s">
        <v>31</v>
      </c>
      <c r="E16" s="78">
        <v>12000</v>
      </c>
      <c r="F16" s="78"/>
    </row>
    <row r="17" spans="2:6" ht="15.75">
      <c r="B17" t="s">
        <v>131</v>
      </c>
      <c r="E17" s="78">
        <v>2400</v>
      </c>
      <c r="F17" s="78"/>
    </row>
    <row r="18" spans="2:6" ht="15.75">
      <c r="B18" t="s">
        <v>32</v>
      </c>
      <c r="E18" s="78">
        <v>12000</v>
      </c>
      <c r="F18" s="78"/>
    </row>
    <row r="19" spans="2:6" ht="15.75">
      <c r="B19" t="s">
        <v>35</v>
      </c>
      <c r="E19" s="78">
        <v>2100</v>
      </c>
      <c r="F19" s="78"/>
    </row>
    <row r="20" spans="2:6" ht="15.75">
      <c r="B20" t="s">
        <v>36</v>
      </c>
      <c r="E20" s="78">
        <v>3500</v>
      </c>
      <c r="F20" s="78"/>
    </row>
    <row r="21" spans="2:6" ht="15.75">
      <c r="B21" t="s">
        <v>38</v>
      </c>
      <c r="E21" s="78">
        <v>4700</v>
      </c>
      <c r="F21" s="78"/>
    </row>
    <row r="22" spans="2:6" ht="15.75">
      <c r="B22" t="s">
        <v>34</v>
      </c>
      <c r="E22" s="78">
        <v>2500</v>
      </c>
      <c r="F22" s="78"/>
    </row>
    <row r="23" spans="2:6" ht="15.75">
      <c r="B23" t="s">
        <v>37</v>
      </c>
      <c r="E23" s="78">
        <v>11500</v>
      </c>
      <c r="F23" s="78"/>
    </row>
    <row r="24" spans="2:6" ht="15.75">
      <c r="B24" t="s">
        <v>144</v>
      </c>
      <c r="E24" s="78">
        <v>2300</v>
      </c>
      <c r="F24" s="78"/>
    </row>
    <row r="25" spans="2:6" ht="15.75">
      <c r="B25" t="s">
        <v>145</v>
      </c>
      <c r="E25" s="78">
        <v>1700</v>
      </c>
      <c r="F25" s="78"/>
    </row>
    <row r="26" spans="2:6" ht="15.75">
      <c r="B26" t="s">
        <v>40</v>
      </c>
      <c r="E26" s="78">
        <v>13000</v>
      </c>
      <c r="F26" s="78"/>
    </row>
    <row r="27" spans="2:6" ht="15.75">
      <c r="B27" t="s">
        <v>135</v>
      </c>
      <c r="E27" s="78">
        <v>2800</v>
      </c>
      <c r="F27" s="78"/>
    </row>
    <row r="28" spans="2:6" ht="15.75">
      <c r="B28" t="s">
        <v>51</v>
      </c>
      <c r="E28" s="78">
        <v>6700</v>
      </c>
      <c r="F28" s="78"/>
    </row>
    <row r="29" spans="2:6" ht="15.75">
      <c r="B29" t="s">
        <v>146</v>
      </c>
      <c r="E29" s="78">
        <v>45000</v>
      </c>
      <c r="F29" s="78"/>
    </row>
    <row r="30" spans="2:6" ht="15.75">
      <c r="B30" t="s">
        <v>128</v>
      </c>
      <c r="E30" s="78">
        <v>23000</v>
      </c>
      <c r="F30" s="78"/>
    </row>
    <row r="31" spans="3:6" ht="15.75">
      <c r="C31" s="79" t="s">
        <v>41</v>
      </c>
      <c r="E31" s="78"/>
      <c r="F31" s="78">
        <f>SUM(E13:E30)</f>
        <v>217900</v>
      </c>
    </row>
    <row r="32" spans="5:6" ht="15.75">
      <c r="E32" s="78"/>
      <c r="F32" s="78"/>
    </row>
    <row r="33" spans="3:6" ht="15.75">
      <c r="C33" s="79" t="s">
        <v>26</v>
      </c>
      <c r="E33" s="78"/>
      <c r="F33" s="78">
        <f>(F11-F31)</f>
        <v>42600</v>
      </c>
    </row>
  </sheetData>
  <sheetProtection/>
  <printOptions/>
  <pageMargins left="0.75" right="0.75" top="1" bottom="1" header="0.5" footer="0.5"/>
  <pageSetup fitToHeight="1" fitToWidth="1" orientation="portrait" scale="87"/>
</worksheet>
</file>

<file path=xl/worksheets/sheet8.xml><?xml version="1.0" encoding="utf-8"?>
<worksheet xmlns="http://schemas.openxmlformats.org/spreadsheetml/2006/main" xmlns:r="http://schemas.openxmlformats.org/officeDocument/2006/relationships">
  <sheetPr>
    <pageSetUpPr fitToPage="1"/>
  </sheetPr>
  <dimension ref="A1:G44"/>
  <sheetViews>
    <sheetView tabSelected="1" zoomScalePageLayoutView="0" workbookViewId="0" topLeftCell="A1">
      <selection activeCell="C38" sqref="C38"/>
    </sheetView>
  </sheetViews>
  <sheetFormatPr defaultColWidth="8.875" defaultRowHeight="15.75"/>
  <cols>
    <col min="1" max="1" width="25.00390625" style="0" customWidth="1"/>
    <col min="2" max="7" width="10.625" style="0" customWidth="1"/>
  </cols>
  <sheetData>
    <row r="1" spans="1:7" ht="15.75">
      <c r="A1" s="13" t="s">
        <v>199</v>
      </c>
      <c r="B1" s="14"/>
      <c r="C1" s="13" t="s">
        <v>130</v>
      </c>
      <c r="D1" s="13"/>
      <c r="E1" s="13"/>
      <c r="F1" s="14"/>
      <c r="G1" s="14"/>
    </row>
    <row r="2" spans="1:7" ht="15.75">
      <c r="A2" s="15" t="s">
        <v>68</v>
      </c>
      <c r="B2" s="16" t="s">
        <v>69</v>
      </c>
      <c r="C2" s="17" t="s">
        <v>70</v>
      </c>
      <c r="D2" s="18" t="s">
        <v>71</v>
      </c>
      <c r="E2" s="17" t="s">
        <v>72</v>
      </c>
      <c r="F2" s="19" t="s">
        <v>73</v>
      </c>
      <c r="G2" s="17" t="s">
        <v>74</v>
      </c>
    </row>
    <row r="3" spans="1:7" ht="15.75">
      <c r="A3" s="20" t="s">
        <v>75</v>
      </c>
      <c r="B3" s="21"/>
      <c r="C3" s="22"/>
      <c r="D3" s="23"/>
      <c r="E3" s="22"/>
      <c r="F3" s="23"/>
      <c r="G3" s="22"/>
    </row>
    <row r="4" spans="1:7" ht="15.75">
      <c r="A4" s="24" t="s">
        <v>262</v>
      </c>
      <c r="B4" s="25">
        <v>0</v>
      </c>
      <c r="C4" s="26">
        <v>0</v>
      </c>
      <c r="D4" s="27">
        <v>0</v>
      </c>
      <c r="E4" s="26">
        <v>0</v>
      </c>
      <c r="F4" s="27">
        <v>0</v>
      </c>
      <c r="G4" s="26">
        <v>0</v>
      </c>
    </row>
    <row r="5" spans="1:7" ht="15.75">
      <c r="A5" s="24" t="s">
        <v>76</v>
      </c>
      <c r="B5" s="25">
        <v>0</v>
      </c>
      <c r="C5" s="26">
        <v>0</v>
      </c>
      <c r="D5" s="27">
        <v>0</v>
      </c>
      <c r="E5" s="26">
        <v>0</v>
      </c>
      <c r="F5" s="27">
        <v>0</v>
      </c>
      <c r="G5" s="26">
        <v>5256</v>
      </c>
    </row>
    <row r="6" spans="1:7" ht="15.75">
      <c r="A6" s="24" t="s">
        <v>30</v>
      </c>
      <c r="B6" s="25"/>
      <c r="C6" s="26">
        <v>23000</v>
      </c>
      <c r="D6" s="27"/>
      <c r="E6" s="26"/>
      <c r="F6" s="27"/>
      <c r="G6" s="26"/>
    </row>
    <row r="7" spans="1:7" ht="15.75">
      <c r="A7" s="24" t="s">
        <v>28</v>
      </c>
      <c r="B7" s="25">
        <v>0</v>
      </c>
      <c r="C7" s="26">
        <v>0</v>
      </c>
      <c r="D7" s="27"/>
      <c r="E7" s="26">
        <v>0</v>
      </c>
      <c r="F7" s="27">
        <v>0</v>
      </c>
      <c r="G7" s="26">
        <v>0</v>
      </c>
    </row>
    <row r="8" spans="1:7" ht="15.75">
      <c r="A8" s="24" t="s">
        <v>77</v>
      </c>
      <c r="B8" s="25">
        <v>0</v>
      </c>
      <c r="C8" s="26">
        <v>1154</v>
      </c>
      <c r="D8" s="27">
        <v>0</v>
      </c>
      <c r="E8" s="26">
        <v>0</v>
      </c>
      <c r="F8" s="27">
        <v>1154</v>
      </c>
      <c r="G8" s="26">
        <v>0</v>
      </c>
    </row>
    <row r="9" spans="1:7" ht="15.75">
      <c r="A9" s="28" t="s">
        <v>78</v>
      </c>
      <c r="B9" s="29">
        <f aca="true" t="shared" si="0" ref="B9:G9">SUM(B4:B8)</f>
        <v>0</v>
      </c>
      <c r="C9" s="29">
        <f t="shared" si="0"/>
        <v>24154</v>
      </c>
      <c r="D9" s="29">
        <f t="shared" si="0"/>
        <v>0</v>
      </c>
      <c r="E9" s="29">
        <f t="shared" si="0"/>
        <v>0</v>
      </c>
      <c r="F9" s="29">
        <f t="shared" si="0"/>
        <v>1154</v>
      </c>
      <c r="G9" s="30">
        <f t="shared" si="0"/>
        <v>5256</v>
      </c>
    </row>
    <row r="10" spans="1:7" ht="15.75">
      <c r="A10" s="31" t="s">
        <v>79</v>
      </c>
      <c r="B10" s="32">
        <v>0</v>
      </c>
      <c r="C10" s="33">
        <v>0</v>
      </c>
      <c r="D10" s="34">
        <v>0</v>
      </c>
      <c r="E10" s="33">
        <v>0</v>
      </c>
      <c r="F10" s="34">
        <v>0</v>
      </c>
      <c r="G10" s="33">
        <v>0</v>
      </c>
    </row>
    <row r="11" spans="1:7" ht="16.5" thickBot="1">
      <c r="A11" s="35" t="s">
        <v>80</v>
      </c>
      <c r="B11" s="36">
        <f aca="true" t="shared" si="1" ref="B11:G11">SUM(B9:B10)</f>
        <v>0</v>
      </c>
      <c r="C11" s="36">
        <f t="shared" si="1"/>
        <v>24154</v>
      </c>
      <c r="D11" s="36">
        <f t="shared" si="1"/>
        <v>0</v>
      </c>
      <c r="E11" s="36">
        <f t="shared" si="1"/>
        <v>0</v>
      </c>
      <c r="F11" s="36">
        <f t="shared" si="1"/>
        <v>1154</v>
      </c>
      <c r="G11" s="37">
        <f t="shared" si="1"/>
        <v>5256</v>
      </c>
    </row>
    <row r="12" spans="1:7" ht="16.5" thickTop="1">
      <c r="A12" s="38" t="s">
        <v>81</v>
      </c>
      <c r="B12" s="39"/>
      <c r="C12" s="40"/>
      <c r="D12" s="41"/>
      <c r="E12" s="40"/>
      <c r="F12" s="41"/>
      <c r="G12" s="40"/>
    </row>
    <row r="13" spans="1:7" ht="15.75">
      <c r="A13" s="24" t="s">
        <v>50</v>
      </c>
      <c r="B13" s="25">
        <v>9000</v>
      </c>
      <c r="C13" s="26">
        <v>0</v>
      </c>
      <c r="D13" s="27">
        <v>0</v>
      </c>
      <c r="E13" s="26">
        <v>0</v>
      </c>
      <c r="F13" s="27">
        <v>0</v>
      </c>
      <c r="G13" s="26">
        <v>0</v>
      </c>
    </row>
    <row r="14" spans="1:7" ht="15.75">
      <c r="A14" s="24" t="s">
        <v>82</v>
      </c>
      <c r="B14" s="25">
        <v>0</v>
      </c>
      <c r="C14" s="26">
        <v>0</v>
      </c>
      <c r="D14" s="27">
        <v>0</v>
      </c>
      <c r="E14" s="26">
        <v>2100</v>
      </c>
      <c r="F14" s="27">
        <v>670</v>
      </c>
      <c r="G14" s="26">
        <v>340</v>
      </c>
    </row>
    <row r="15" spans="1:7" ht="15.75">
      <c r="A15" s="24" t="s">
        <v>83</v>
      </c>
      <c r="B15" s="25">
        <v>0</v>
      </c>
      <c r="C15" s="26">
        <v>0</v>
      </c>
      <c r="D15" s="27">
        <v>0</v>
      </c>
      <c r="E15" s="26">
        <v>0</v>
      </c>
      <c r="F15" s="27">
        <v>0</v>
      </c>
      <c r="G15" s="26">
        <v>2300</v>
      </c>
    </row>
    <row r="16" spans="1:7" ht="15.75">
      <c r="A16" s="24" t="s">
        <v>131</v>
      </c>
      <c r="B16" s="25">
        <v>0</v>
      </c>
      <c r="C16" s="26">
        <v>0</v>
      </c>
      <c r="D16" s="27">
        <v>0</v>
      </c>
      <c r="E16" s="26">
        <v>0</v>
      </c>
      <c r="F16" s="27">
        <v>0</v>
      </c>
      <c r="G16" s="26">
        <v>0</v>
      </c>
    </row>
    <row r="17" spans="1:7" ht="15.75">
      <c r="A17" s="24" t="s">
        <v>84</v>
      </c>
      <c r="B17" s="25">
        <v>100</v>
      </c>
      <c r="C17" s="26">
        <v>0</v>
      </c>
      <c r="D17" s="27">
        <v>150</v>
      </c>
      <c r="E17" s="26">
        <v>500</v>
      </c>
      <c r="F17" s="27">
        <v>150</v>
      </c>
      <c r="G17" s="26">
        <v>150</v>
      </c>
    </row>
    <row r="18" spans="1:7" ht="15.75">
      <c r="A18" s="24" t="s">
        <v>34</v>
      </c>
      <c r="B18" s="25">
        <v>250</v>
      </c>
      <c r="C18" s="26">
        <v>0</v>
      </c>
      <c r="D18" s="27">
        <v>250</v>
      </c>
      <c r="E18" s="26">
        <v>0</v>
      </c>
      <c r="F18" s="27">
        <v>250</v>
      </c>
      <c r="G18" s="26">
        <v>0</v>
      </c>
    </row>
    <row r="19" spans="1:7" ht="15.75">
      <c r="A19" s="24" t="s">
        <v>85</v>
      </c>
      <c r="B19" s="25">
        <v>0</v>
      </c>
      <c r="C19" s="26">
        <v>0</v>
      </c>
      <c r="D19" s="27">
        <v>0</v>
      </c>
      <c r="E19" s="26">
        <v>0</v>
      </c>
      <c r="F19" s="27">
        <v>0</v>
      </c>
      <c r="G19" s="26">
        <v>150</v>
      </c>
    </row>
    <row r="20" spans="1:7" ht="15.75">
      <c r="A20" s="24" t="s">
        <v>263</v>
      </c>
      <c r="B20" s="25">
        <v>0</v>
      </c>
      <c r="C20" s="26">
        <v>0</v>
      </c>
      <c r="D20" s="27">
        <v>23000</v>
      </c>
      <c r="E20" s="26">
        <v>0</v>
      </c>
      <c r="F20" s="27">
        <v>0</v>
      </c>
      <c r="G20" s="26">
        <v>0</v>
      </c>
    </row>
    <row r="21" spans="1:7" ht="15.75">
      <c r="A21" s="24" t="s">
        <v>134</v>
      </c>
      <c r="B21" s="25">
        <v>0</v>
      </c>
      <c r="C21" s="26">
        <v>0</v>
      </c>
      <c r="D21" s="27">
        <v>2400</v>
      </c>
      <c r="E21" s="26">
        <v>0</v>
      </c>
      <c r="F21" s="27">
        <v>0</v>
      </c>
      <c r="G21" s="26">
        <v>0</v>
      </c>
    </row>
    <row r="22" spans="1:7" ht="15.75">
      <c r="A22" s="24" t="s">
        <v>86</v>
      </c>
      <c r="B22" s="25">
        <v>0</v>
      </c>
      <c r="C22" s="26">
        <v>0</v>
      </c>
      <c r="D22" s="27">
        <v>2300</v>
      </c>
      <c r="E22" s="26">
        <v>0</v>
      </c>
      <c r="F22" s="27">
        <v>0</v>
      </c>
      <c r="G22" s="26">
        <v>0</v>
      </c>
    </row>
    <row r="23" spans="1:7" ht="15.75">
      <c r="A23" s="24" t="s">
        <v>87</v>
      </c>
      <c r="B23" s="25">
        <v>4000</v>
      </c>
      <c r="C23" s="26">
        <v>0</v>
      </c>
      <c r="D23" s="27">
        <v>0</v>
      </c>
      <c r="E23" s="26">
        <v>400</v>
      </c>
      <c r="F23" s="27">
        <v>0</v>
      </c>
      <c r="G23" s="26">
        <v>250</v>
      </c>
    </row>
    <row r="24" spans="1:7" ht="15.75">
      <c r="A24" s="24" t="s">
        <v>33</v>
      </c>
      <c r="B24" s="25">
        <v>0</v>
      </c>
      <c r="C24" s="26">
        <v>0</v>
      </c>
      <c r="D24" s="27">
        <v>0</v>
      </c>
      <c r="E24" s="26">
        <v>0</v>
      </c>
      <c r="F24" s="27">
        <v>1000</v>
      </c>
      <c r="G24" s="26">
        <v>11000</v>
      </c>
    </row>
    <row r="25" spans="1:7" ht="15.75">
      <c r="A25" s="24" t="s">
        <v>88</v>
      </c>
      <c r="B25" s="25">
        <v>0</v>
      </c>
      <c r="C25" s="26">
        <v>0</v>
      </c>
      <c r="D25" s="27">
        <v>0</v>
      </c>
      <c r="E25" s="26">
        <v>0</v>
      </c>
      <c r="F25" s="27">
        <v>5500</v>
      </c>
      <c r="G25" s="26">
        <v>0</v>
      </c>
    </row>
    <row r="26" spans="1:7" ht="15.75">
      <c r="A26" s="24" t="s">
        <v>36</v>
      </c>
      <c r="B26" s="25">
        <v>590</v>
      </c>
      <c r="C26" s="26">
        <v>590</v>
      </c>
      <c r="D26" s="27">
        <v>670</v>
      </c>
      <c r="E26" s="26">
        <v>370</v>
      </c>
      <c r="F26" s="27">
        <v>250</v>
      </c>
      <c r="G26" s="26">
        <v>250</v>
      </c>
    </row>
    <row r="27" spans="1:7" ht="15.75">
      <c r="A27" s="24" t="s">
        <v>89</v>
      </c>
      <c r="B27" s="25">
        <v>0</v>
      </c>
      <c r="C27" s="26">
        <v>0</v>
      </c>
      <c r="D27" s="27">
        <v>250</v>
      </c>
      <c r="E27" s="26">
        <v>0</v>
      </c>
      <c r="F27" s="27">
        <v>0</v>
      </c>
      <c r="G27" s="26">
        <v>0</v>
      </c>
    </row>
    <row r="28" spans="1:7" ht="15.75">
      <c r="A28" s="24" t="s">
        <v>40</v>
      </c>
      <c r="B28" s="25">
        <v>250</v>
      </c>
      <c r="C28" s="26">
        <v>250</v>
      </c>
      <c r="D28" s="27">
        <v>250</v>
      </c>
      <c r="E28" s="26">
        <v>250</v>
      </c>
      <c r="F28" s="27">
        <v>250</v>
      </c>
      <c r="G28" s="26">
        <v>250</v>
      </c>
    </row>
    <row r="29" spans="1:7" ht="15.75">
      <c r="A29" s="28" t="s">
        <v>90</v>
      </c>
      <c r="B29" s="29">
        <f aca="true" t="shared" si="2" ref="B29:G29">SUM(B13:B28)</f>
        <v>14190</v>
      </c>
      <c r="C29" s="29">
        <f t="shared" si="2"/>
        <v>840</v>
      </c>
      <c r="D29" s="29">
        <f t="shared" si="2"/>
        <v>29270</v>
      </c>
      <c r="E29" s="29">
        <f t="shared" si="2"/>
        <v>3620</v>
      </c>
      <c r="F29" s="29">
        <f t="shared" si="2"/>
        <v>8070</v>
      </c>
      <c r="G29" s="30">
        <f t="shared" si="2"/>
        <v>14690</v>
      </c>
    </row>
    <row r="30" spans="1:7" ht="15.75">
      <c r="A30" s="24" t="s">
        <v>91</v>
      </c>
      <c r="B30" s="25">
        <v>0</v>
      </c>
      <c r="C30" s="26">
        <v>0</v>
      </c>
      <c r="D30" s="27">
        <v>0</v>
      </c>
      <c r="E30" s="26">
        <v>0</v>
      </c>
      <c r="F30" s="27">
        <v>20000</v>
      </c>
      <c r="G30" s="26">
        <v>0</v>
      </c>
    </row>
    <row r="31" spans="1:7" ht="15.75">
      <c r="A31" s="24" t="s">
        <v>92</v>
      </c>
      <c r="B31" s="25">
        <v>0</v>
      </c>
      <c r="C31" s="26">
        <v>0</v>
      </c>
      <c r="D31" s="27">
        <v>10000</v>
      </c>
      <c r="E31" s="26">
        <v>0</v>
      </c>
      <c r="F31" s="27">
        <v>0</v>
      </c>
      <c r="G31" s="26">
        <v>0</v>
      </c>
    </row>
    <row r="32" spans="1:7" ht="15.75">
      <c r="A32" s="24" t="s">
        <v>93</v>
      </c>
      <c r="B32" s="25">
        <v>0</v>
      </c>
      <c r="C32" s="25">
        <v>0</v>
      </c>
      <c r="D32" s="25">
        <v>1000</v>
      </c>
      <c r="E32" s="25">
        <v>0</v>
      </c>
      <c r="F32" s="25">
        <v>0</v>
      </c>
      <c r="G32" s="25">
        <v>0</v>
      </c>
    </row>
    <row r="33" spans="1:7" ht="15.75">
      <c r="A33" s="28" t="s">
        <v>94</v>
      </c>
      <c r="B33" s="29">
        <f aca="true" t="shared" si="3" ref="B33:G33">SUM(B29:B32)</f>
        <v>14190</v>
      </c>
      <c r="C33" s="29">
        <f t="shared" si="3"/>
        <v>840</v>
      </c>
      <c r="D33" s="29">
        <f t="shared" si="3"/>
        <v>40270</v>
      </c>
      <c r="E33" s="29">
        <f t="shared" si="3"/>
        <v>3620</v>
      </c>
      <c r="F33" s="29">
        <f t="shared" si="3"/>
        <v>28070</v>
      </c>
      <c r="G33" s="30">
        <f t="shared" si="3"/>
        <v>14690</v>
      </c>
    </row>
    <row r="34" spans="1:7" ht="15.75">
      <c r="A34" s="31" t="s">
        <v>95</v>
      </c>
      <c r="B34" s="32">
        <v>0</v>
      </c>
      <c r="C34" s="33">
        <v>0</v>
      </c>
      <c r="D34" s="34">
        <v>0</v>
      </c>
      <c r="E34" s="33">
        <v>0</v>
      </c>
      <c r="F34" s="34">
        <v>0</v>
      </c>
      <c r="G34" s="33">
        <v>0</v>
      </c>
    </row>
    <row r="35" spans="1:7" ht="16.5" thickBot="1">
      <c r="A35" s="35" t="s">
        <v>96</v>
      </c>
      <c r="B35" s="36">
        <f aca="true" t="shared" si="4" ref="B35:G35">SUM(B33:B34)</f>
        <v>14190</v>
      </c>
      <c r="C35" s="36">
        <f t="shared" si="4"/>
        <v>840</v>
      </c>
      <c r="D35" s="36">
        <f t="shared" si="4"/>
        <v>40270</v>
      </c>
      <c r="E35" s="36">
        <f t="shared" si="4"/>
        <v>3620</v>
      </c>
      <c r="F35" s="36">
        <f t="shared" si="4"/>
        <v>28070</v>
      </c>
      <c r="G35" s="37">
        <f t="shared" si="4"/>
        <v>14690</v>
      </c>
    </row>
    <row r="36" spans="1:7" ht="16.5" thickTop="1">
      <c r="A36" s="38" t="s">
        <v>97</v>
      </c>
      <c r="B36" s="42"/>
      <c r="C36" s="43"/>
      <c r="D36" s="44"/>
      <c r="E36" s="45"/>
      <c r="F36" s="44"/>
      <c r="G36" s="45"/>
    </row>
    <row r="37" spans="1:7" ht="15.75">
      <c r="A37" s="46" t="s">
        <v>98</v>
      </c>
      <c r="B37" s="25">
        <f aca="true" t="shared" si="5" ref="B37:G37">+B11-B35</f>
        <v>-14190</v>
      </c>
      <c r="C37" s="25">
        <f t="shared" si="5"/>
        <v>23314</v>
      </c>
      <c r="D37" s="25">
        <f t="shared" si="5"/>
        <v>-40270</v>
      </c>
      <c r="E37" s="25">
        <f t="shared" si="5"/>
        <v>-3620</v>
      </c>
      <c r="F37" s="25">
        <f t="shared" si="5"/>
        <v>-26916</v>
      </c>
      <c r="G37" s="26">
        <f t="shared" si="5"/>
        <v>-9434</v>
      </c>
    </row>
    <row r="38" spans="1:7" ht="15.75">
      <c r="A38" s="46" t="s">
        <v>99</v>
      </c>
      <c r="B38" s="25">
        <v>12000</v>
      </c>
      <c r="C38" s="26">
        <f>+B40</f>
        <v>-2190</v>
      </c>
      <c r="D38" s="26">
        <f>+C40</f>
        <v>21124</v>
      </c>
      <c r="E38" s="26">
        <f>+D40</f>
        <v>-19146</v>
      </c>
      <c r="F38" s="26">
        <f>+E40</f>
        <v>-22766</v>
      </c>
      <c r="G38" s="26">
        <f>+F40</f>
        <v>-49682</v>
      </c>
    </row>
    <row r="39" spans="1:7" ht="15.75">
      <c r="A39" s="46" t="s">
        <v>100</v>
      </c>
      <c r="B39" s="25">
        <f aca="true" t="shared" si="6" ref="B39:G39">+B37+B38</f>
        <v>-2190</v>
      </c>
      <c r="C39" s="25">
        <f t="shared" si="6"/>
        <v>21124</v>
      </c>
      <c r="D39" s="25">
        <f t="shared" si="6"/>
        <v>-19146</v>
      </c>
      <c r="E39" s="25">
        <f t="shared" si="6"/>
        <v>-22766</v>
      </c>
      <c r="F39" s="25">
        <f t="shared" si="6"/>
        <v>-49682</v>
      </c>
      <c r="G39" s="26">
        <f t="shared" si="6"/>
        <v>-59116</v>
      </c>
    </row>
    <row r="40" spans="1:7" ht="16.5" thickBot="1">
      <c r="A40" s="35" t="s">
        <v>101</v>
      </c>
      <c r="B40" s="36">
        <f aca="true" t="shared" si="7" ref="B40:G40">+B39</f>
        <v>-2190</v>
      </c>
      <c r="C40" s="36">
        <f t="shared" si="7"/>
        <v>21124</v>
      </c>
      <c r="D40" s="36">
        <f t="shared" si="7"/>
        <v>-19146</v>
      </c>
      <c r="E40" s="36">
        <f t="shared" si="7"/>
        <v>-22766</v>
      </c>
      <c r="F40" s="36">
        <f t="shared" si="7"/>
        <v>-49682</v>
      </c>
      <c r="G40" s="37">
        <f t="shared" si="7"/>
        <v>-59116</v>
      </c>
    </row>
    <row r="41" ht="16.5" thickTop="1"/>
    <row r="42" spans="1:7" ht="15.75">
      <c r="A42" s="47" t="s">
        <v>102</v>
      </c>
      <c r="B42" s="47"/>
      <c r="C42" s="48">
        <v>12000</v>
      </c>
      <c r="D42" s="47" t="s">
        <v>103</v>
      </c>
      <c r="E42" s="47"/>
      <c r="F42" s="47"/>
      <c r="G42" s="49">
        <v>1E-05</v>
      </c>
    </row>
    <row r="43" spans="1:7" ht="15.75">
      <c r="A43" s="47" t="s">
        <v>104</v>
      </c>
      <c r="B43" s="47"/>
      <c r="C43" s="48">
        <v>2000</v>
      </c>
      <c r="D43" s="47" t="s">
        <v>105</v>
      </c>
      <c r="E43" s="47"/>
      <c r="F43" s="47"/>
      <c r="G43" s="50">
        <v>0.075</v>
      </c>
    </row>
    <row r="44" spans="1:7" ht="15.75">
      <c r="A44" s="47" t="s">
        <v>106</v>
      </c>
      <c r="B44" s="47"/>
      <c r="C44" s="51">
        <v>1E-05</v>
      </c>
      <c r="D44" s="47"/>
      <c r="E44" s="47"/>
      <c r="F44" s="47"/>
      <c r="G44" s="47"/>
    </row>
  </sheetData>
  <sheetProtection/>
  <printOptions/>
  <pageMargins left="0.75" right="0.75" top="1" bottom="1" header="0.5" footer="0.5"/>
  <pageSetup fitToHeight="1" fitToWidth="1" orientation="portrait" scale="93"/>
</worksheet>
</file>

<file path=xl/worksheets/sheet9.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24">
      <selection activeCell="C42" sqref="C42"/>
    </sheetView>
  </sheetViews>
  <sheetFormatPr defaultColWidth="8.875" defaultRowHeight="15.75"/>
  <cols>
    <col min="1" max="1" width="26.625" style="0" customWidth="1"/>
    <col min="2" max="7" width="9.875" style="0" customWidth="1"/>
    <col min="8" max="8" width="11.375" style="0" customWidth="1"/>
  </cols>
  <sheetData>
    <row r="1" spans="1:8" ht="15.75">
      <c r="A1" s="52" t="s">
        <v>198</v>
      </c>
      <c r="B1" s="13"/>
      <c r="C1" s="14"/>
      <c r="D1" s="13" t="s">
        <v>130</v>
      </c>
      <c r="E1" s="14"/>
      <c r="F1" s="14"/>
      <c r="G1" s="14"/>
      <c r="H1" s="14"/>
    </row>
    <row r="2" spans="1:8" ht="15.75">
      <c r="A2" s="15" t="s">
        <v>68</v>
      </c>
      <c r="B2" s="16" t="s">
        <v>107</v>
      </c>
      <c r="C2" s="17" t="s">
        <v>108</v>
      </c>
      <c r="D2" s="18" t="s">
        <v>109</v>
      </c>
      <c r="E2" s="17" t="s">
        <v>110</v>
      </c>
      <c r="F2" s="18" t="s">
        <v>111</v>
      </c>
      <c r="G2" s="17" t="s">
        <v>112</v>
      </c>
      <c r="H2" s="17" t="s">
        <v>113</v>
      </c>
    </row>
    <row r="3" spans="1:8" ht="15.75">
      <c r="A3" s="20" t="s">
        <v>75</v>
      </c>
      <c r="B3" s="21"/>
      <c r="C3" s="22"/>
      <c r="D3" s="23"/>
      <c r="E3" s="22"/>
      <c r="F3" s="23"/>
      <c r="G3" s="22"/>
      <c r="H3" s="22"/>
    </row>
    <row r="4" spans="1:8" ht="15.75">
      <c r="A4" s="24" t="str">
        <f>'Cash Flow'!A4</f>
        <v>Feeder Calves</v>
      </c>
      <c r="B4" s="25">
        <v>0</v>
      </c>
      <c r="C4" s="26">
        <v>0</v>
      </c>
      <c r="D4" s="27">
        <v>0</v>
      </c>
      <c r="E4" s="26">
        <v>200000</v>
      </c>
      <c r="F4" s="27">
        <v>0</v>
      </c>
      <c r="G4" s="26">
        <v>0</v>
      </c>
      <c r="H4" s="53">
        <f>SUM('Cash Flow'!B4:G4)+SUM('Cash Flow2'!B4:G4)</f>
        <v>200000</v>
      </c>
    </row>
    <row r="5" spans="1:8" ht="15.75">
      <c r="A5" s="24" t="str">
        <f>'Cash Flow'!A5</f>
        <v>Cull stock</v>
      </c>
      <c r="B5" s="25">
        <v>0</v>
      </c>
      <c r="C5" s="26">
        <v>0</v>
      </c>
      <c r="D5" s="27">
        <v>0</v>
      </c>
      <c r="E5" s="26">
        <v>0</v>
      </c>
      <c r="F5" s="27">
        <v>10000</v>
      </c>
      <c r="G5" s="26">
        <v>0</v>
      </c>
      <c r="H5" s="53">
        <f>SUM('Cash Flow'!B5:G5)+SUM('Cash Flow2'!B5:G5)</f>
        <v>15256</v>
      </c>
    </row>
    <row r="6" spans="1:8" ht="15.75">
      <c r="A6" s="24" t="str">
        <f>'Cash Flow'!A6</f>
        <v>Grain</v>
      </c>
      <c r="B6" s="25">
        <v>0</v>
      </c>
      <c r="C6" s="26">
        <v>0</v>
      </c>
      <c r="D6" s="27">
        <v>0</v>
      </c>
      <c r="E6" s="26">
        <v>0</v>
      </c>
      <c r="F6" s="27">
        <v>12000</v>
      </c>
      <c r="G6" s="26">
        <v>2628</v>
      </c>
      <c r="H6" s="53">
        <f>SUM('Cash Flow'!B6:G6)+SUM('Cash Flow2'!B6:G6)</f>
        <v>37628</v>
      </c>
    </row>
    <row r="7" spans="1:8" ht="15.75">
      <c r="A7" s="24" t="str">
        <f>'Cash Flow'!A7</f>
        <v>USDA payments</v>
      </c>
      <c r="B7" s="25">
        <v>0</v>
      </c>
      <c r="C7" s="26">
        <v>0</v>
      </c>
      <c r="D7" s="27">
        <v>0</v>
      </c>
      <c r="E7" s="26">
        <v>0</v>
      </c>
      <c r="F7" s="27">
        <v>2300</v>
      </c>
      <c r="G7" s="26">
        <v>0</v>
      </c>
      <c r="H7" s="53">
        <f>SUM('Cash Flow'!B7:G7)+SUM('Cash Flow2'!B7:G7)</f>
        <v>2300</v>
      </c>
    </row>
    <row r="8" spans="1:8" ht="15.75">
      <c r="A8" s="24" t="str">
        <f>'Cash Flow'!A8</f>
        <v>Other farm</v>
      </c>
      <c r="B8" s="25">
        <v>0</v>
      </c>
      <c r="C8" s="26">
        <v>0</v>
      </c>
      <c r="D8" s="27">
        <v>2000</v>
      </c>
      <c r="E8" s="26">
        <v>0</v>
      </c>
      <c r="F8" s="27">
        <v>1500</v>
      </c>
      <c r="G8" s="26">
        <v>0</v>
      </c>
      <c r="H8" s="53">
        <f>SUM('Cash Flow'!B8:G8)+SUM('Cash Flow2'!B8:G8)</f>
        <v>5808</v>
      </c>
    </row>
    <row r="9" spans="1:8" ht="15.75">
      <c r="A9" s="24" t="str">
        <f>'Cash Flow'!A9</f>
        <v>Total Farm Receipts</v>
      </c>
      <c r="B9" s="29">
        <f aca="true" t="shared" si="0" ref="B9:G9">SUM(B4:B8)</f>
        <v>0</v>
      </c>
      <c r="C9" s="29">
        <f t="shared" si="0"/>
        <v>0</v>
      </c>
      <c r="D9" s="29">
        <f t="shared" si="0"/>
        <v>2000</v>
      </c>
      <c r="E9" s="29">
        <f t="shared" si="0"/>
        <v>200000</v>
      </c>
      <c r="F9" s="29">
        <f t="shared" si="0"/>
        <v>25800</v>
      </c>
      <c r="G9" s="29">
        <f t="shared" si="0"/>
        <v>2628</v>
      </c>
      <c r="H9" s="53">
        <f>SUM('Cash Flow'!B9:G9)+SUM('Cash Flow2'!B9:G9)</f>
        <v>260992</v>
      </c>
    </row>
    <row r="10" spans="1:8" ht="15.75">
      <c r="A10" s="24" t="str">
        <f>'Cash Flow'!A10</f>
        <v>Non-farm income</v>
      </c>
      <c r="B10" s="32">
        <v>0</v>
      </c>
      <c r="C10" s="33">
        <v>0</v>
      </c>
      <c r="D10" s="34">
        <v>0</v>
      </c>
      <c r="E10" s="33">
        <v>0</v>
      </c>
      <c r="F10" s="34">
        <v>0</v>
      </c>
      <c r="G10" s="33">
        <v>0</v>
      </c>
      <c r="H10" s="53">
        <f>SUM('Cash Flow'!B10:G10)+SUM('Cash Flow2'!B10:G10)</f>
        <v>0</v>
      </c>
    </row>
    <row r="11" spans="1:8" ht="16.5" thickBot="1">
      <c r="A11" s="24" t="str">
        <f>'Cash Flow'!A11</f>
        <v>TOTAL CASH INFLOWS</v>
      </c>
      <c r="B11" s="36">
        <f aca="true" t="shared" si="1" ref="B11:G11">SUM(B9:B10)</f>
        <v>0</v>
      </c>
      <c r="C11" s="36">
        <f t="shared" si="1"/>
        <v>0</v>
      </c>
      <c r="D11" s="36">
        <f t="shared" si="1"/>
        <v>2000</v>
      </c>
      <c r="E11" s="36">
        <f t="shared" si="1"/>
        <v>200000</v>
      </c>
      <c r="F11" s="36">
        <f t="shared" si="1"/>
        <v>25800</v>
      </c>
      <c r="G11" s="36">
        <f t="shared" si="1"/>
        <v>2628</v>
      </c>
      <c r="H11" s="53">
        <f>SUM('Cash Flow'!B11:G11)+SUM('Cash Flow2'!B11:G11)</f>
        <v>260992</v>
      </c>
    </row>
    <row r="12" spans="1:8" ht="16.5" thickTop="1">
      <c r="A12" s="24" t="str">
        <f>'Cash Flow'!A12</f>
        <v>EXPENSES</v>
      </c>
      <c r="B12" s="54"/>
      <c r="C12" s="55"/>
      <c r="D12" s="56"/>
      <c r="E12" s="55"/>
      <c r="F12" s="56"/>
      <c r="G12" s="55"/>
      <c r="H12" s="55"/>
    </row>
    <row r="13" spans="1:8" ht="15.75">
      <c r="A13" s="24" t="str">
        <f>'Cash Flow'!A13</f>
        <v>Seed</v>
      </c>
      <c r="B13" s="25">
        <v>0</v>
      </c>
      <c r="C13" s="26">
        <v>9000</v>
      </c>
      <c r="D13" s="27">
        <v>0</v>
      </c>
      <c r="E13" s="26">
        <v>0</v>
      </c>
      <c r="F13" s="27">
        <v>0</v>
      </c>
      <c r="G13" s="26">
        <v>0</v>
      </c>
      <c r="H13" s="53">
        <f>SUM('Cash Flow'!B13:G13)+SUM('Cash Flow2'!B13:G13)</f>
        <v>18000</v>
      </c>
    </row>
    <row r="14" spans="1:8" ht="15.75">
      <c r="A14" s="24" t="str">
        <f>'Cash Flow'!A14</f>
        <v>Fertilizer and chemicals</v>
      </c>
      <c r="B14" s="25">
        <v>1200</v>
      </c>
      <c r="C14" s="26">
        <v>550</v>
      </c>
      <c r="D14" s="27">
        <v>0</v>
      </c>
      <c r="E14" s="26">
        <v>0</v>
      </c>
      <c r="F14" s="27">
        <v>0</v>
      </c>
      <c r="G14" s="26">
        <v>0</v>
      </c>
      <c r="H14" s="53">
        <f>SUM('Cash Flow'!B14:G14)+SUM('Cash Flow2'!B14:G14)</f>
        <v>4860</v>
      </c>
    </row>
    <row r="15" spans="1:8" ht="15.75">
      <c r="A15" s="24" t="str">
        <f>'Cash Flow'!A15</f>
        <v>Insurance (crop, farm, etc.)</v>
      </c>
      <c r="B15" s="25">
        <v>0</v>
      </c>
      <c r="C15" s="26">
        <v>0</v>
      </c>
      <c r="D15" s="27">
        <v>0</v>
      </c>
      <c r="E15" s="26">
        <v>1300</v>
      </c>
      <c r="F15" s="27">
        <v>0</v>
      </c>
      <c r="G15" s="26">
        <v>0</v>
      </c>
      <c r="H15" s="53">
        <f>SUM('Cash Flow'!B15:G15)+SUM('Cash Flow2'!B15:G15)</f>
        <v>3600</v>
      </c>
    </row>
    <row r="16" spans="1:8" ht="15.75">
      <c r="A16" s="24" t="str">
        <f>'Cash Flow'!A16</f>
        <v>Hay</v>
      </c>
      <c r="B16" s="25">
        <v>0</v>
      </c>
      <c r="C16" s="26">
        <v>0</v>
      </c>
      <c r="D16" s="27">
        <v>0</v>
      </c>
      <c r="E16" s="26">
        <v>0</v>
      </c>
      <c r="F16" s="27">
        <v>0</v>
      </c>
      <c r="G16" s="26">
        <v>20000</v>
      </c>
      <c r="H16" s="53">
        <f>SUM('Cash Flow'!B16:G16)+SUM('Cash Flow2'!B16:G16)</f>
        <v>20000</v>
      </c>
    </row>
    <row r="17" spans="1:8" ht="15.75">
      <c r="A17" s="24" t="str">
        <f>'Cash Flow'!A17</f>
        <v>Veterinary &amp; breeding</v>
      </c>
      <c r="B17" s="25">
        <v>150</v>
      </c>
      <c r="C17" s="26">
        <v>0</v>
      </c>
      <c r="D17" s="27">
        <v>150</v>
      </c>
      <c r="E17" s="26">
        <v>0</v>
      </c>
      <c r="F17" s="27">
        <v>150</v>
      </c>
      <c r="G17" s="26">
        <v>0</v>
      </c>
      <c r="H17" s="53">
        <f>SUM('Cash Flow'!B17:G17)+SUM('Cash Flow2'!B17:G17)</f>
        <v>1500</v>
      </c>
    </row>
    <row r="18" spans="1:8" ht="15.75">
      <c r="A18" s="24" t="str">
        <f>'Cash Flow'!A18</f>
        <v>Supplies</v>
      </c>
      <c r="B18" s="25">
        <v>0</v>
      </c>
      <c r="C18" s="26">
        <v>200</v>
      </c>
      <c r="D18" s="27">
        <v>0</v>
      </c>
      <c r="E18" s="26">
        <v>250</v>
      </c>
      <c r="F18" s="27">
        <v>0</v>
      </c>
      <c r="G18" s="26">
        <v>0</v>
      </c>
      <c r="H18" s="53">
        <f>SUM('Cash Flow'!B18:G18)+SUM('Cash Flow2'!B18:G18)</f>
        <v>1200</v>
      </c>
    </row>
    <row r="19" spans="1:8" ht="15.75">
      <c r="A19" s="24" t="str">
        <f>'Cash Flow'!A19</f>
        <v>Lvstk. marketing and hauling</v>
      </c>
      <c r="B19" s="25">
        <v>0</v>
      </c>
      <c r="C19" s="26">
        <v>0</v>
      </c>
      <c r="D19" s="27">
        <v>0</v>
      </c>
      <c r="E19" s="26">
        <v>0</v>
      </c>
      <c r="F19" s="27">
        <v>1100</v>
      </c>
      <c r="G19" s="26">
        <v>0</v>
      </c>
      <c r="H19" s="53">
        <f>SUM('Cash Flow'!B19:G19)+SUM('Cash Flow2'!B19:G19)</f>
        <v>1250</v>
      </c>
    </row>
    <row r="20" spans="1:8" ht="15.75">
      <c r="A20" s="24" t="s">
        <v>263</v>
      </c>
      <c r="B20" s="25">
        <v>0</v>
      </c>
      <c r="C20" s="26">
        <v>0</v>
      </c>
      <c r="D20" s="27">
        <v>0</v>
      </c>
      <c r="E20" s="26">
        <v>0</v>
      </c>
      <c r="F20" s="27">
        <v>0</v>
      </c>
      <c r="G20" s="26">
        <v>0</v>
      </c>
      <c r="H20" s="53">
        <f>SUM('Cash Flow'!B20:G20)+SUM('Cash Flow2'!B20:G20)</f>
        <v>23000</v>
      </c>
    </row>
    <row r="21" spans="1:8" ht="15.75">
      <c r="A21" s="24" t="str">
        <f>'Cash Flow'!A21</f>
        <v>Bulls</v>
      </c>
      <c r="B21" s="25">
        <v>0</v>
      </c>
      <c r="C21" s="26">
        <v>0</v>
      </c>
      <c r="D21" s="27">
        <v>0</v>
      </c>
      <c r="E21" s="26">
        <v>0</v>
      </c>
      <c r="F21" s="27">
        <v>0</v>
      </c>
      <c r="G21" s="26">
        <v>0</v>
      </c>
      <c r="H21" s="53">
        <f>SUM('Cash Flow'!B21:G21)+SUM('Cash Flow2'!B21:G21)</f>
        <v>2400</v>
      </c>
    </row>
    <row r="22" spans="1:8" ht="15.75">
      <c r="A22" s="24" t="str">
        <f>'Cash Flow'!A22</f>
        <v>Fuel and oil</v>
      </c>
      <c r="B22" s="25">
        <v>250</v>
      </c>
      <c r="C22" s="26">
        <v>0</v>
      </c>
      <c r="D22" s="27">
        <v>2000</v>
      </c>
      <c r="E22" s="26">
        <v>0</v>
      </c>
      <c r="F22" s="27">
        <v>0</v>
      </c>
      <c r="G22" s="26">
        <v>0</v>
      </c>
      <c r="H22" s="53">
        <f>SUM('Cash Flow'!B22:G22)+SUM('Cash Flow2'!B22:G22)</f>
        <v>4550</v>
      </c>
    </row>
    <row r="23" spans="1:8" ht="15.75">
      <c r="A23" s="24" t="str">
        <f>'Cash Flow'!A23</f>
        <v>Repairs </v>
      </c>
      <c r="B23" s="25">
        <v>600</v>
      </c>
      <c r="C23" s="26">
        <v>200</v>
      </c>
      <c r="D23" s="27">
        <v>1000</v>
      </c>
      <c r="E23" s="26">
        <v>670</v>
      </c>
      <c r="F23" s="27">
        <v>0</v>
      </c>
      <c r="G23" s="26">
        <v>0</v>
      </c>
      <c r="H23" s="53">
        <f>SUM('Cash Flow'!B23:G23)+SUM('Cash Flow2'!B23:G23)</f>
        <v>7120</v>
      </c>
    </row>
    <row r="24" spans="1:8" ht="15.75">
      <c r="A24" s="24" t="str">
        <f>'Cash Flow'!A24</f>
        <v>Labor</v>
      </c>
      <c r="B24" s="25">
        <v>14000</v>
      </c>
      <c r="C24" s="26">
        <v>7800</v>
      </c>
      <c r="D24" s="27">
        <v>0</v>
      </c>
      <c r="E24" s="26">
        <v>0</v>
      </c>
      <c r="F24" s="27">
        <v>0</v>
      </c>
      <c r="G24" s="26">
        <v>0</v>
      </c>
      <c r="H24" s="53">
        <f>SUM('Cash Flow'!B24:G24)+SUM('Cash Flow2'!B24:G24)</f>
        <v>33800</v>
      </c>
    </row>
    <row r="25" spans="1:8" ht="15.75">
      <c r="A25" s="24" t="str">
        <f>'Cash Flow'!A25</f>
        <v>Real estate taxes</v>
      </c>
      <c r="B25" s="25">
        <v>0</v>
      </c>
      <c r="C25" s="26">
        <v>0</v>
      </c>
      <c r="D25" s="27">
        <v>0</v>
      </c>
      <c r="E25" s="26">
        <v>5500</v>
      </c>
      <c r="F25" s="27">
        <v>0</v>
      </c>
      <c r="G25" s="26">
        <v>0</v>
      </c>
      <c r="H25" s="53">
        <f>SUM('Cash Flow'!B25:G25)+SUM('Cash Flow2'!B25:G25)</f>
        <v>11000</v>
      </c>
    </row>
    <row r="26" spans="1:8" ht="15.75">
      <c r="A26" s="24" t="str">
        <f>'Cash Flow'!A26</f>
        <v>Utilities</v>
      </c>
      <c r="B26" s="25">
        <v>250</v>
      </c>
      <c r="C26" s="26">
        <v>250</v>
      </c>
      <c r="D26" s="27">
        <v>350</v>
      </c>
      <c r="E26" s="26">
        <v>400</v>
      </c>
      <c r="F26" s="27">
        <v>400</v>
      </c>
      <c r="G26" s="26">
        <v>450</v>
      </c>
      <c r="H26" s="53">
        <f>SUM('Cash Flow'!B26:G26)+SUM('Cash Flow2'!B26:G26)</f>
        <v>4820</v>
      </c>
    </row>
    <row r="27" spans="1:8" ht="15.75">
      <c r="A27" s="24" t="str">
        <f>'Cash Flow'!A27</f>
        <v>Dues and fees</v>
      </c>
      <c r="B27" s="25">
        <v>0</v>
      </c>
      <c r="C27" s="26">
        <v>0</v>
      </c>
      <c r="D27" s="27">
        <v>200</v>
      </c>
      <c r="E27" s="26">
        <v>0</v>
      </c>
      <c r="F27" s="27">
        <v>0</v>
      </c>
      <c r="G27" s="26">
        <v>0</v>
      </c>
      <c r="H27" s="53">
        <f>SUM('Cash Flow'!B27:G27)+SUM('Cash Flow2'!B27:G27)</f>
        <v>450</v>
      </c>
    </row>
    <row r="28" spans="1:8" ht="15.75">
      <c r="A28" s="24" t="str">
        <f>'Cash Flow'!A28</f>
        <v>Miscellaneous</v>
      </c>
      <c r="B28" s="25">
        <v>250</v>
      </c>
      <c r="C28" s="26">
        <v>250</v>
      </c>
      <c r="D28" s="27">
        <v>250</v>
      </c>
      <c r="E28" s="26">
        <v>250</v>
      </c>
      <c r="F28" s="27">
        <v>250</v>
      </c>
      <c r="G28" s="26">
        <v>1000</v>
      </c>
      <c r="H28" s="53">
        <f>SUM('Cash Flow'!B28:G28)+SUM('Cash Flow2'!B28:G28)</f>
        <v>3750</v>
      </c>
    </row>
    <row r="29" spans="1:8" ht="15.75">
      <c r="A29" s="24" t="str">
        <f>'Cash Flow'!A29</f>
        <v>Operating Expenses Total</v>
      </c>
      <c r="B29" s="29">
        <f aca="true" t="shared" si="2" ref="B29:G29">SUM(B13:B28)</f>
        <v>16700</v>
      </c>
      <c r="C29" s="29">
        <f t="shared" si="2"/>
        <v>18250</v>
      </c>
      <c r="D29" s="29">
        <f t="shared" si="2"/>
        <v>3950</v>
      </c>
      <c r="E29" s="29">
        <f t="shared" si="2"/>
        <v>8370</v>
      </c>
      <c r="F29" s="29">
        <f t="shared" si="2"/>
        <v>1900</v>
      </c>
      <c r="G29" s="29">
        <f t="shared" si="2"/>
        <v>21450</v>
      </c>
      <c r="H29" s="53">
        <f>SUM('Cash Flow'!B29:G29)+SUM('Cash Flow2'!B29:G29)</f>
        <v>141300</v>
      </c>
    </row>
    <row r="30" spans="1:8" ht="15.75">
      <c r="A30" s="24" t="str">
        <f>'Cash Flow'!A30</f>
        <v>Capital purchases</v>
      </c>
      <c r="B30" s="25">
        <v>0</v>
      </c>
      <c r="C30" s="26">
        <v>0</v>
      </c>
      <c r="D30" s="27">
        <v>0</v>
      </c>
      <c r="E30" s="26">
        <v>0</v>
      </c>
      <c r="F30" s="27">
        <v>0</v>
      </c>
      <c r="G30" s="26">
        <v>0</v>
      </c>
      <c r="H30" s="53">
        <f>SUM('Cash Flow'!B30:G30)+SUM('Cash Flow2'!B30:G30)</f>
        <v>20000</v>
      </c>
    </row>
    <row r="31" spans="1:8" ht="15.75">
      <c r="A31" s="24" t="str">
        <f>'Cash Flow'!A31</f>
        <v>Principal payments</v>
      </c>
      <c r="B31" s="25">
        <v>0</v>
      </c>
      <c r="C31" s="26">
        <v>0</v>
      </c>
      <c r="D31" s="27">
        <v>0</v>
      </c>
      <c r="E31" s="26">
        <v>0</v>
      </c>
      <c r="F31" s="27">
        <v>40000</v>
      </c>
      <c r="G31" s="26">
        <v>0</v>
      </c>
      <c r="H31" s="53">
        <f>SUM('Cash Flow'!B31:G31)+SUM('Cash Flow2'!B31:G31)</f>
        <v>50000</v>
      </c>
    </row>
    <row r="32" spans="1:8" ht="15.75">
      <c r="A32" s="24" t="str">
        <f>'Cash Flow'!A32</f>
        <v>Interest payments</v>
      </c>
      <c r="B32" s="25">
        <v>0</v>
      </c>
      <c r="C32" s="25">
        <v>0</v>
      </c>
      <c r="D32" s="25">
        <v>0</v>
      </c>
      <c r="E32" s="25">
        <v>0</v>
      </c>
      <c r="F32" s="25">
        <v>11000</v>
      </c>
      <c r="G32" s="25">
        <v>0</v>
      </c>
      <c r="H32" s="53">
        <f>SUM('Cash Flow'!B32:G32)+SUM('Cash Flow2'!B32:G32)</f>
        <v>12000</v>
      </c>
    </row>
    <row r="33" spans="1:8" ht="15.75">
      <c r="A33" s="24" t="str">
        <f>'Cash Flow'!A33</f>
        <v>Total Farm Expenses</v>
      </c>
      <c r="B33" s="29">
        <f aca="true" t="shared" si="3" ref="B33:G33">SUM(B29:B32)</f>
        <v>16700</v>
      </c>
      <c r="C33" s="29">
        <f t="shared" si="3"/>
        <v>18250</v>
      </c>
      <c r="D33" s="29">
        <f t="shared" si="3"/>
        <v>3950</v>
      </c>
      <c r="E33" s="29">
        <f t="shared" si="3"/>
        <v>8370</v>
      </c>
      <c r="F33" s="29">
        <f t="shared" si="3"/>
        <v>52900</v>
      </c>
      <c r="G33" s="29">
        <f t="shared" si="3"/>
        <v>21450</v>
      </c>
      <c r="H33" s="53">
        <f>SUM('Cash Flow'!B33:G33)+SUM('Cash Flow2'!B33:G33)</f>
        <v>223300</v>
      </c>
    </row>
    <row r="34" spans="1:8" ht="15.75">
      <c r="A34" s="24" t="str">
        <f>'Cash Flow'!A34</f>
        <v>Non-farm expenses</v>
      </c>
      <c r="B34" s="32">
        <v>0</v>
      </c>
      <c r="C34" s="33">
        <v>0</v>
      </c>
      <c r="D34" s="34">
        <v>0</v>
      </c>
      <c r="E34" s="33">
        <v>0</v>
      </c>
      <c r="F34" s="34">
        <v>0</v>
      </c>
      <c r="G34" s="33">
        <v>0</v>
      </c>
      <c r="H34" s="53">
        <f>SUM('Cash Flow'!B34:G34)+SUM('Cash Flow2'!B34:G34)</f>
        <v>0</v>
      </c>
    </row>
    <row r="35" spans="1:8" ht="16.5" thickBot="1">
      <c r="A35" s="24" t="str">
        <f>'Cash Flow'!A35</f>
        <v>TOTAL CASH OUTFLOWS</v>
      </c>
      <c r="B35" s="36">
        <f aca="true" t="shared" si="4" ref="B35:G35">SUM(B33:B34)</f>
        <v>16700</v>
      </c>
      <c r="C35" s="36">
        <f t="shared" si="4"/>
        <v>18250</v>
      </c>
      <c r="D35" s="36">
        <f t="shared" si="4"/>
        <v>3950</v>
      </c>
      <c r="E35" s="36">
        <f t="shared" si="4"/>
        <v>8370</v>
      </c>
      <c r="F35" s="36">
        <f t="shared" si="4"/>
        <v>52900</v>
      </c>
      <c r="G35" s="36">
        <f t="shared" si="4"/>
        <v>21450</v>
      </c>
      <c r="H35" s="53">
        <f>SUM('Cash Flow'!B35:G35)+SUM('Cash Flow2'!B35:G35)</f>
        <v>223300</v>
      </c>
    </row>
    <row r="36" spans="1:8" ht="16.5" thickTop="1">
      <c r="A36" s="24" t="str">
        <f>'Cash Flow'!A36</f>
        <v>SUMMARY OF PROJECTED CASH FLOW</v>
      </c>
      <c r="B36" s="57"/>
      <c r="C36" s="58"/>
      <c r="D36" s="54"/>
      <c r="E36" s="55"/>
      <c r="F36" s="56"/>
      <c r="G36" s="55"/>
      <c r="H36" s="53">
        <f>SUM('Cash Flow'!B36:G36)+SUM('Cash Flow2'!B36:G36)</f>
        <v>0</v>
      </c>
    </row>
    <row r="37" spans="1:8" ht="15.75">
      <c r="A37" s="24" t="str">
        <f>'Cash Flow'!A37</f>
        <v>Cash Difference for Month</v>
      </c>
      <c r="B37" s="25">
        <f aca="true" t="shared" si="5" ref="B37:G37">+B11-B35</f>
        <v>-16700</v>
      </c>
      <c r="C37" s="25">
        <f t="shared" si="5"/>
        <v>-18250</v>
      </c>
      <c r="D37" s="25">
        <f t="shared" si="5"/>
        <v>-1950</v>
      </c>
      <c r="E37" s="25">
        <f t="shared" si="5"/>
        <v>191630</v>
      </c>
      <c r="F37" s="25">
        <f t="shared" si="5"/>
        <v>-27100</v>
      </c>
      <c r="G37" s="25">
        <f t="shared" si="5"/>
        <v>-18822</v>
      </c>
      <c r="H37" s="53">
        <f>SUM('Cash Flow'!B37:G37)+SUM('Cash Flow2'!B37:G37)</f>
        <v>37692</v>
      </c>
    </row>
    <row r="38" spans="1:8" ht="15.75">
      <c r="A38" s="24" t="str">
        <f>'Cash Flow'!A38</f>
        <v>Beginning Cash Balance</v>
      </c>
      <c r="B38" s="25">
        <f>'Cash Flow'!G40</f>
        <v>-59116</v>
      </c>
      <c r="C38" s="25">
        <f>B40</f>
        <v>-75816</v>
      </c>
      <c r="D38" s="25">
        <f>C40</f>
        <v>-94066</v>
      </c>
      <c r="E38" s="25">
        <f>D40</f>
        <v>-96016</v>
      </c>
      <c r="F38" s="25">
        <f>E40</f>
        <v>95614</v>
      </c>
      <c r="G38" s="25">
        <f>F40</f>
        <v>68514</v>
      </c>
      <c r="H38" s="53"/>
    </row>
    <row r="39" spans="1:8" ht="15.75">
      <c r="A39" s="24" t="str">
        <f>'Cash Flow'!A39</f>
        <v>          Cash Position</v>
      </c>
      <c r="B39" s="25">
        <f aca="true" t="shared" si="6" ref="B39:G39">+B37+B38</f>
        <v>-75816</v>
      </c>
      <c r="C39" s="25">
        <f t="shared" si="6"/>
        <v>-94066</v>
      </c>
      <c r="D39" s="25">
        <f t="shared" si="6"/>
        <v>-96016</v>
      </c>
      <c r="E39" s="25">
        <f t="shared" si="6"/>
        <v>95614</v>
      </c>
      <c r="F39" s="25">
        <f t="shared" si="6"/>
        <v>68514</v>
      </c>
      <c r="G39" s="25">
        <f t="shared" si="6"/>
        <v>49692</v>
      </c>
      <c r="H39" s="53"/>
    </row>
    <row r="40" spans="1:8" ht="16.5" thickBot="1">
      <c r="A40" s="24" t="str">
        <f>'Cash Flow'!A40</f>
        <v>ENDING CASH BALANCE</v>
      </c>
      <c r="B40" s="36">
        <f aca="true" t="shared" si="7" ref="B40:G40">+B39</f>
        <v>-75816</v>
      </c>
      <c r="C40" s="36">
        <f t="shared" si="7"/>
        <v>-94066</v>
      </c>
      <c r="D40" s="36">
        <f t="shared" si="7"/>
        <v>-96016</v>
      </c>
      <c r="E40" s="36">
        <f t="shared" si="7"/>
        <v>95614</v>
      </c>
      <c r="F40" s="36">
        <f t="shared" si="7"/>
        <v>68514</v>
      </c>
      <c r="G40" s="36">
        <f t="shared" si="7"/>
        <v>49692</v>
      </c>
      <c r="H40" s="53">
        <f>(H11-H35)</f>
        <v>37692</v>
      </c>
    </row>
    <row r="41" ht="16.5" thickTop="1">
      <c r="A41" s="24">
        <f>'Cash Flow'!A41</f>
        <v>0</v>
      </c>
    </row>
    <row r="42" ht="15.75">
      <c r="C42" s="59"/>
    </row>
    <row r="43" spans="1:3" ht="15.75">
      <c r="A43" t="s">
        <v>114</v>
      </c>
      <c r="C43" s="127">
        <v>49692</v>
      </c>
    </row>
    <row r="45" ht="15.75">
      <c r="C45" s="59"/>
    </row>
  </sheetData>
  <sheetProtection/>
  <printOptions/>
  <pageMargins left="0.75" right="0.75" top="1" bottom="1" header="0.5" footer="0.5"/>
  <pageSetup fitToHeight="1" fitToWidth="1" orientation="portrait" scale="8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Herbert H. Hoffeditz</dc:creator>
  <cp:keywords/>
  <dc:description/>
  <cp:lastModifiedBy>Courtney Tudor</cp:lastModifiedBy>
  <cp:lastPrinted>2014-06-02T13:32:47Z</cp:lastPrinted>
  <dcterms:created xsi:type="dcterms:W3CDTF">2012-05-10T15:45:56Z</dcterms:created>
  <dcterms:modified xsi:type="dcterms:W3CDTF">2020-08-27T22:44:05Z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